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E47158\Documents\Solar\"/>
    </mc:Choice>
  </mc:AlternateContent>
  <workbookProtection workbookAlgorithmName="SHA-512" workbookHashValue="yVSZc+7V8ywLCgPXp1B/+92CPjTlZN+vqVlzy2Q8i73mif+tiesSmDnzcWFKYqXbNIjT2pgJVbHvgmv8RO/KLg==" workbookSaltValue="3hikpeh+h0ZdP+5rO1uxag==" workbookSpinCount="100000" lockStructure="1"/>
  <bookViews>
    <workbookView xWindow="0" yWindow="0" windowWidth="18825" windowHeight="12150"/>
  </bookViews>
  <sheets>
    <sheet name="Solar Worksheet" sheetId="5" r:id="rId1"/>
    <sheet name="PA Data" sheetId="3" state="hidden" r:id="rId2"/>
    <sheet name="Calculators" sheetId="4" state="hidden" r:id="rId3"/>
  </sheets>
  <definedNames>
    <definedName name="ColumnTitle1">#REF!</definedName>
    <definedName name="Mileage_Total">#REF!</definedName>
    <definedName name="_xlnm.Print_Area" localSheetId="0">'Solar Worksheet'!$A$1:$N$28</definedName>
    <definedName name="Reimbursement_Total">#REF!</definedName>
    <definedName name="RowTitleRegion1..C6">#REF!</definedName>
    <definedName name="RowTitleRegion2..E6">#REF!</definedName>
  </definedNames>
  <calcPr calcId="191029"/>
</workbook>
</file>

<file path=xl/calcChain.xml><?xml version="1.0" encoding="utf-8"?>
<calcChain xmlns="http://schemas.openxmlformats.org/spreadsheetml/2006/main">
  <c r="D3" i="3" l="1"/>
  <c r="I3" i="3"/>
  <c r="D6" i="3"/>
  <c r="J17" i="5" l="1"/>
  <c r="O7" i="3" l="1"/>
  <c r="O9" i="3"/>
  <c r="H18" i="4" l="1"/>
  <c r="O8" i="4" l="1"/>
  <c r="D13" i="4"/>
  <c r="C19" i="4"/>
  <c r="B19" i="4"/>
  <c r="H17" i="4"/>
  <c r="F17" i="4"/>
  <c r="F18" i="4" s="1"/>
  <c r="C21" i="4" s="1"/>
  <c r="F21" i="4" s="1"/>
  <c r="G13" i="4"/>
  <c r="E13" i="4"/>
  <c r="J16" i="5" l="1"/>
  <c r="D7" i="3" l="1"/>
  <c r="N9" i="3" s="1"/>
  <c r="D8" i="3" l="1"/>
  <c r="N7" i="3"/>
  <c r="N6" i="3"/>
  <c r="N8" i="3" l="1"/>
  <c r="L8" i="4"/>
  <c r="C5" i="4"/>
  <c r="C4" i="4"/>
  <c r="C3" i="4"/>
  <c r="L15" i="5"/>
  <c r="L14" i="5"/>
  <c r="B14" i="3" l="1"/>
  <c r="B15" i="3" s="1"/>
  <c r="B16" i="3" s="1"/>
  <c r="B17" i="3" s="1"/>
  <c r="B18" i="3" s="1"/>
  <c r="B19" i="3" s="1"/>
  <c r="B20" i="3" s="1"/>
  <c r="B21" i="3" s="1"/>
  <c r="B22" i="3" s="1"/>
  <c r="B23" i="3" s="1"/>
  <c r="B24" i="3" s="1"/>
  <c r="B25" i="3" s="1"/>
  <c r="B26" i="3" s="1"/>
  <c r="B13" i="3"/>
  <c r="M5" i="4" l="1"/>
  <c r="P5" i="4" s="1"/>
  <c r="I3" i="4" l="1"/>
  <c r="G3" i="4" l="1"/>
  <c r="G5" i="4"/>
  <c r="J4" i="4"/>
  <c r="D16" i="5" s="1"/>
  <c r="D19" i="5" l="1"/>
  <c r="F19" i="5" s="1"/>
  <c r="I4" i="4"/>
  <c r="G4" i="4"/>
  <c r="N3" i="3"/>
  <c r="L19" i="5" s="1"/>
  <c r="D6" i="4" l="1"/>
  <c r="H6" i="4"/>
  <c r="B6" i="4"/>
  <c r="I5" i="4"/>
  <c r="J5" i="4"/>
  <c r="F18" i="5" l="1"/>
  <c r="F17" i="5"/>
</calcChain>
</file>

<file path=xl/comments1.xml><?xml version="1.0" encoding="utf-8"?>
<comments xmlns="http://schemas.openxmlformats.org/spreadsheetml/2006/main">
  <authors>
    <author>Mathias, Christian A.</author>
  </authors>
  <commentList>
    <comment ref="D12" authorId="0" shapeId="0">
      <text>
        <r>
          <rPr>
            <b/>
            <sz val="9"/>
            <color indexed="81"/>
            <rFont val="Tahoma"/>
            <family val="2"/>
          </rPr>
          <t xml:space="preserve">ENTER TOTAL AMPS HERE
</t>
        </r>
      </text>
    </comment>
    <comment ref="J12" authorId="0" shapeId="0">
      <text>
        <r>
          <rPr>
            <b/>
            <sz val="9"/>
            <color indexed="81"/>
            <rFont val="Tahoma"/>
            <family val="2"/>
          </rPr>
          <t>SELECT ROOF TYPE HERE</t>
        </r>
        <r>
          <rPr>
            <sz val="9"/>
            <color indexed="81"/>
            <rFont val="Tahoma"/>
            <family val="2"/>
          </rPr>
          <t xml:space="preserve">
</t>
        </r>
      </text>
    </comment>
    <comment ref="D13" authorId="0" shapeId="0">
      <text>
        <r>
          <rPr>
            <b/>
            <sz val="9"/>
            <color indexed="81"/>
            <rFont val="Tahoma"/>
            <family val="2"/>
          </rPr>
          <t>ENTER TOTAL PANELS HERE</t>
        </r>
        <r>
          <rPr>
            <sz val="9"/>
            <color indexed="81"/>
            <rFont val="Tahoma"/>
            <family val="2"/>
          </rPr>
          <t xml:space="preserve">
</t>
        </r>
      </text>
    </comment>
    <comment ref="L13" authorId="0" shapeId="0">
      <text>
        <r>
          <rPr>
            <b/>
            <sz val="12"/>
            <color indexed="81"/>
            <rFont val="Tahoma"/>
            <family val="2"/>
          </rPr>
          <t xml:space="preserve">SELECT FLOOR LEVELS HERE
</t>
        </r>
      </text>
    </comment>
    <comment ref="D14" authorId="0" shapeId="0">
      <text>
        <r>
          <rPr>
            <b/>
            <sz val="12"/>
            <color indexed="81"/>
            <rFont val="Tahoma"/>
            <family val="2"/>
          </rPr>
          <t>ENTER ARRAY TOTAL SQUARE FEET HERE</t>
        </r>
      </text>
    </comment>
    <comment ref="J14" authorId="0" shapeId="0">
      <text>
        <r>
          <rPr>
            <b/>
            <sz val="12"/>
            <color indexed="81"/>
            <rFont val="Tahoma"/>
            <family val="2"/>
          </rPr>
          <t>ENTER TOTAL POINT LOADS HERE</t>
        </r>
        <r>
          <rPr>
            <sz val="12"/>
            <color indexed="81"/>
            <rFont val="Tahoma"/>
            <family val="2"/>
          </rPr>
          <t xml:space="preserve">
</t>
        </r>
      </text>
    </comment>
    <comment ref="D15" authorId="0" shapeId="0">
      <text>
        <r>
          <rPr>
            <b/>
            <sz val="12"/>
            <color indexed="81"/>
            <rFont val="Tahoma"/>
            <family val="2"/>
          </rPr>
          <t xml:space="preserve">ENTER AC kW HERE
</t>
        </r>
      </text>
    </comment>
    <comment ref="J15" authorId="0" shapeId="0">
      <text>
        <r>
          <rPr>
            <b/>
            <sz val="12"/>
            <color indexed="81"/>
            <rFont val="Tahoma"/>
            <family val="2"/>
          </rPr>
          <t xml:space="preserve">ENTER POUNDS PER SF HERE
</t>
        </r>
      </text>
    </comment>
    <comment ref="D17" authorId="0" shapeId="0">
      <text>
        <r>
          <rPr>
            <b/>
            <sz val="12"/>
            <color indexed="81"/>
            <rFont val="Tahoma"/>
            <family val="2"/>
          </rPr>
          <t xml:space="preserve">ENTER BREAKER SIZE HERE
</t>
        </r>
      </text>
    </comment>
    <comment ref="D18" authorId="0" shapeId="0">
      <text>
        <r>
          <rPr>
            <b/>
            <sz val="12"/>
            <color indexed="81"/>
            <rFont val="Tahoma"/>
            <family val="2"/>
          </rPr>
          <t xml:space="preserve">ENTER BUS RATING HERE
</t>
        </r>
      </text>
    </comment>
    <comment ref="J18" authorId="0" shapeId="0">
      <text>
        <r>
          <rPr>
            <b/>
            <sz val="12"/>
            <color indexed="81"/>
            <rFont val="Tahoma"/>
            <family val="2"/>
          </rPr>
          <t>Select Yes or No</t>
        </r>
      </text>
    </comment>
    <comment ref="J19" authorId="0" shapeId="0">
      <text>
        <r>
          <rPr>
            <b/>
            <sz val="12"/>
            <color indexed="81"/>
            <rFont val="Tahoma"/>
            <family val="2"/>
          </rPr>
          <t xml:space="preserve">PROVIDE PROJECT VALUATION HERE ($35.65/SF)
</t>
        </r>
      </text>
    </comment>
    <comment ref="C20" authorId="0" shapeId="0">
      <text>
        <r>
          <rPr>
            <b/>
            <sz val="9"/>
            <color indexed="81"/>
            <rFont val="Tahoma"/>
            <family val="2"/>
          </rPr>
          <t>PROJECT ADDRESS HERE</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N10" authorId="0" shapeId="0">
      <text>
        <r>
          <rPr>
            <b/>
            <u/>
            <sz val="11"/>
            <color indexed="81"/>
            <rFont val="Arial"/>
            <family val="2"/>
          </rPr>
          <t>Common Solar Corrections:</t>
        </r>
        <r>
          <rPr>
            <b/>
            <sz val="11"/>
            <color indexed="81"/>
            <rFont val="Arial"/>
            <family val="2"/>
          </rPr>
          <t xml:space="preserve">
1. Provide Specifications for project:
See the following link for required documents and plans for permitting a solar project.
- http://documents.cabq.gov/planning/BuildingSafety/Roof%20Mounted%20Solar%20Checklist.pdf
- Provide equipment schedule for all components of system, this shall include make, model, and listing classification (i.e. module, inverter, or micro-inverter).
2. Provide block layout/placement for ballasts with number of blocks for all supports (R909.2)
- “Unirac Report”
3. The roof for solar arrays shall be designed and constructed to support the loads imposed by rooftop-mounted systems (R909.2).
- Attach to rafter or provide blocking method
- Provide support method for all point load connections between rafters.
- Provide Roof Framing plan showing actual point load locations for proposed array (R909.2).
* Identify trusses/rafters and provide approximate mounting configuration.
4. Rooftop-mounted systems shall be designed to structurally support the system (R909.2).
- Point loads shall not exceed 45lbs per point load (loads shall not exceed 200 lbs. on single member (14.5.2.8 F (4)(b,c) NMAC).
- Provide Engineering if the total added load is greater than 5 lbs./sq. ft. for ballasted system (14.5.2.8 F (4)(a) NMAC).
5. Provide the Engineer's signature with Date. Neither shall obscure the engineer's license number, and the date shall accompany the signature (Regulation 16.39.3.12 NMAC).
- An engineer may only provide engineering services in areas in which he or she is professionally qualified (Regulation 16.39.8.9.2 NMAC)
- When sealed, the Engineer accepts responsibilty for all work represented §61-23-3. M. NMSA].
6. See the following link for required documents and plans for permitting a solar project.
- http://documents.cabq.gov/planning/BuildingSafety/Roof%20Mounted%20Solar%20Checklist.pdf
- Identify Roof type.
- Provide NTRL certified testing for racking system or provide certified structural engineering.
- Provide equipment schedule for all components of system, this shall include make, model, and listing classification( i.e. module, inverter, or micro-inverter).
7. DELETE ALL DUPLICATED FILES.
8. Duplicate file uploads may not be approved for batch stamp permitting.
- Please e-mail Darlene Sandoval (dsandoval@cabq.gov) or Victoria Tena (vtena@cabq.gov) to delete all duplicated file uploads.
- Re-upload new plans with identical name as original (first time upload) file to be replaced.
9. All supply side taps to be labeled as service rated.
10. Show labeling and locations of placement of labels. It must comply with Article 690 of the 2017 NEC/NMEC. 
11. Provide Area for Array (R106.1.1).
12. Amps exceeded for load side tap (705.12 (B).
13. Provide "Structural Engineering" stating adequacy of existing roof for system over 10 kW AC.
14. Provide a Site Plan.</t>
        </r>
      </text>
    </comment>
  </commentList>
</comments>
</file>

<file path=xl/comments3.xml><?xml version="1.0" encoding="utf-8"?>
<comments xmlns="http://schemas.openxmlformats.org/spreadsheetml/2006/main">
  <authors>
    <author>Author</author>
    <author>Mathias, Christian A.</author>
  </authors>
  <commentList>
    <comment ref="C3" authorId="0" shapeId="0">
      <text>
        <r>
          <rPr>
            <sz val="9"/>
            <color indexed="81"/>
            <rFont val="Tahoma"/>
            <family val="2"/>
          </rPr>
          <t xml:space="preserve">Input Inverter  Nominal AC
Output Current </t>
        </r>
      </text>
    </comment>
    <comment ref="C4" authorId="0" shapeId="0">
      <text>
        <r>
          <rPr>
            <sz val="9"/>
            <color indexed="81"/>
            <rFont val="Tahoma"/>
            <family val="2"/>
          </rPr>
          <t>Input "Service Main Breaker"
Enter BUS Rating if available.</t>
        </r>
      </text>
    </comment>
    <comment ref="B5" authorId="0" shapeId="0">
      <text>
        <r>
          <rPr>
            <b/>
            <sz val="9"/>
            <color indexed="81"/>
            <rFont val="Tahoma"/>
            <family val="2"/>
          </rPr>
          <t>Author:</t>
        </r>
        <r>
          <rPr>
            <sz val="9"/>
            <color indexed="81"/>
            <rFont val="Tahoma"/>
            <family val="2"/>
          </rPr>
          <t xml:space="preserve">
If no bus. Rating is supplied use the Main Breaker Amperage.</t>
        </r>
      </text>
    </comment>
    <comment ref="C5" authorId="0" shapeId="0">
      <text>
        <r>
          <rPr>
            <sz val="9"/>
            <color indexed="81"/>
            <rFont val="Tahoma"/>
            <family val="2"/>
          </rPr>
          <t>Input "Main Breaker"
amperage if Bus. Rating is not provided.</t>
        </r>
      </text>
    </comment>
    <comment ref="E5" authorId="1" shapeId="0">
      <text>
        <r>
          <rPr>
            <b/>
            <sz val="9"/>
            <color indexed="81"/>
            <rFont val="Tahoma"/>
            <family val="2"/>
          </rPr>
          <t>Mathias, Christian A.:</t>
        </r>
        <r>
          <rPr>
            <sz val="9"/>
            <color indexed="81"/>
            <rFont val="Tahoma"/>
            <family val="2"/>
          </rPr>
          <t xml:space="preserve">
Rating of Bus</t>
        </r>
      </text>
    </comment>
  </commentList>
</comments>
</file>

<file path=xl/sharedStrings.xml><?xml version="1.0" encoding="utf-8"?>
<sst xmlns="http://schemas.openxmlformats.org/spreadsheetml/2006/main" count="128" uniqueCount="114">
  <si>
    <t>Pass/Fail</t>
  </si>
  <si>
    <t>Pass</t>
  </si>
  <si>
    <t xml:space="preserve">Fail </t>
  </si>
  <si>
    <t>Roof</t>
  </si>
  <si>
    <t>Number of stories</t>
  </si>
  <si>
    <t>Yes</t>
  </si>
  <si>
    <t>No</t>
  </si>
  <si>
    <t>Main Breaker Size (Load Side Connection Only)</t>
  </si>
  <si>
    <t>Notes:</t>
  </si>
  <si>
    <t>CO:</t>
  </si>
  <si>
    <t>Work Definition:</t>
  </si>
  <si>
    <t>Final Inspection:</t>
  </si>
  <si>
    <t>Occ. Class:</t>
  </si>
  <si>
    <t>U</t>
  </si>
  <si>
    <t>Const. Type:</t>
  </si>
  <si>
    <t>VB</t>
  </si>
  <si>
    <t>SF</t>
  </si>
  <si>
    <t>Reviewed By:</t>
  </si>
  <si>
    <t>Christian Mathias</t>
  </si>
  <si>
    <t>Solar Calculator (Load Side Tap - Amps 705.12B)</t>
  </si>
  <si>
    <t>Inverter:</t>
  </si>
  <si>
    <t>Amps</t>
  </si>
  <si>
    <t>Inverter Amps</t>
  </si>
  <si>
    <t>at 125%=</t>
  </si>
  <si>
    <t xml:space="preserve">Output Amps= </t>
  </si>
  <si>
    <t>Fuse</t>
  </si>
  <si>
    <t>Watts</t>
  </si>
  <si>
    <t>Main Breaker:</t>
  </si>
  <si>
    <t>Total Amps</t>
  </si>
  <si>
    <t>Total Output</t>
  </si>
  <si>
    <t>Bus Rating: (Use Main Brkr without Bus.)</t>
  </si>
  <si>
    <t>Panels</t>
  </si>
  <si>
    <t>Roof Loading Information</t>
  </si>
  <si>
    <t>Total Array Load</t>
  </si>
  <si>
    <t>Lbs.</t>
  </si>
  <si>
    <t>Number of Connections</t>
  </si>
  <si>
    <t>Pts.</t>
  </si>
  <si>
    <t>Point Load Per Connection</t>
  </si>
  <si>
    <t>PSF</t>
  </si>
  <si>
    <t>Select Roof Type:</t>
  </si>
  <si>
    <t>Enter Number of Panels:</t>
  </si>
  <si>
    <t>Flat Roof</t>
  </si>
  <si>
    <t>Enter Point Load Per Connection (if pitched)</t>
  </si>
  <si>
    <t xml:space="preserve">Enter Roof Load PSF (if flat) </t>
  </si>
  <si>
    <t>Roof Information</t>
  </si>
  <si>
    <t>AC kW</t>
  </si>
  <si>
    <t>Connections</t>
  </si>
  <si>
    <t>Maximum Connections per Truss/Rafter</t>
  </si>
  <si>
    <t>Select Number of Stories:</t>
  </si>
  <si>
    <t>Panel Array Area in Sq. Ft.</t>
  </si>
  <si>
    <t>Inverter Output Conductor Size:</t>
  </si>
  <si>
    <t>Output Conductor Size</t>
  </si>
  <si>
    <t xml:space="preserve">Is Engineering Provided? </t>
  </si>
  <si>
    <t>Solar Equipment (Load Side Tap Only)</t>
  </si>
  <si>
    <t>Amp/</t>
  </si>
  <si>
    <t>YES</t>
  </si>
  <si>
    <t>NO</t>
  </si>
  <si>
    <t>AWG Minimum Required*</t>
  </si>
  <si>
    <t xml:space="preserve">Pitched Metal </t>
  </si>
  <si>
    <t>Address:</t>
  </si>
  <si>
    <t>Bus Bar Rating (Load Side Connection Only)</t>
  </si>
  <si>
    <t>(Inverter output based on no. of panels)</t>
  </si>
  <si>
    <r>
      <t xml:space="preserve">Enter inverter </t>
    </r>
    <r>
      <rPr>
        <b/>
        <sz val="12"/>
        <rFont val="Arial"/>
        <family val="2"/>
      </rPr>
      <t>AC Output (kW)</t>
    </r>
  </si>
  <si>
    <r>
      <t>Required Interconnection OCP (</t>
    </r>
    <r>
      <rPr>
        <b/>
        <sz val="12"/>
        <rFont val="Arial"/>
        <family val="2"/>
      </rPr>
      <t>Fuse Size</t>
    </r>
    <r>
      <rPr>
        <sz val="12"/>
        <rFont val="Arial"/>
        <family val="2"/>
      </rPr>
      <t>)</t>
    </r>
  </si>
  <si>
    <t>Square Feet</t>
  </si>
  <si>
    <t>/ PV Solar Array</t>
  </si>
  <si>
    <t>kW AC</t>
  </si>
  <si>
    <t>No. of Panels:</t>
  </si>
  <si>
    <t>Square Feet:</t>
  </si>
  <si>
    <t>Type of Work:</t>
  </si>
  <si>
    <t>Install New PV Solar Array</t>
  </si>
  <si>
    <t>Min. Valuation:</t>
  </si>
  <si>
    <t>Solar Panels</t>
  </si>
  <si>
    <t>Panel Length Inches</t>
  </si>
  <si>
    <t>Input Millimeters</t>
  </si>
  <si>
    <t>Panel Width Inches</t>
  </si>
  <si>
    <t>Convert to inches</t>
  </si>
  <si>
    <t>Total Square Inches</t>
  </si>
  <si>
    <t># of Panels</t>
  </si>
  <si>
    <t>CABQ Minimum Valuation</t>
  </si>
  <si>
    <t>R</t>
  </si>
  <si>
    <t>T</t>
  </si>
  <si>
    <t>Pitched Shingle</t>
  </si>
  <si>
    <t>kW to Watts</t>
  </si>
  <si>
    <t xml:space="preserve">Is Structural Engineering Required? </t>
  </si>
  <si>
    <t>The "Pass/Fail" on this worksheet does not address permit status. Permit Approval is separate.</t>
  </si>
  <si>
    <t>Pitched Tile</t>
  </si>
  <si>
    <t>Calculators</t>
  </si>
  <si>
    <t>Add</t>
  </si>
  <si>
    <t>Subtract</t>
  </si>
  <si>
    <t>Multiply</t>
  </si>
  <si>
    <t>Divide</t>
  </si>
  <si>
    <t>Total Sq. Inches</t>
  </si>
  <si>
    <t>SF Conversion</t>
  </si>
  <si>
    <t>Total Array SF</t>
  </si>
  <si>
    <t>Solar Valuation Calculator</t>
  </si>
  <si>
    <t>Square Ft. of Panels</t>
  </si>
  <si>
    <t>Sq. Ft.</t>
  </si>
  <si>
    <r>
      <rPr>
        <b/>
        <u/>
        <sz val="11"/>
        <rFont val="Arial"/>
        <family val="2"/>
      </rPr>
      <t>Micro Inverter</t>
    </r>
    <r>
      <rPr>
        <b/>
        <sz val="11"/>
        <rFont val="Arial"/>
        <family val="2"/>
      </rPr>
      <t xml:space="preserve"> </t>
    </r>
    <r>
      <rPr>
        <sz val="11"/>
        <rFont val="Arial"/>
        <family val="2"/>
      </rPr>
      <t>Nominal Output Current</t>
    </r>
  </si>
  <si>
    <r>
      <rPr>
        <sz val="11"/>
        <rFont val="Franklin Gothic Book"/>
        <family val="2"/>
        <scheme val="minor"/>
      </rPr>
      <t xml:space="preserve">*Sizing based on copper wiring. See NEC table for additional wire sizing     </t>
    </r>
    <r>
      <rPr>
        <sz val="11"/>
        <color rgb="FF0070C0"/>
        <rFont val="Franklin Gothic Book"/>
        <family val="2"/>
        <scheme val="minor"/>
      </rPr>
      <t xml:space="preserve">                    </t>
    </r>
    <r>
      <rPr>
        <sz val="11"/>
        <rFont val="Franklin Gothic Book"/>
        <family val="2"/>
        <scheme val="minor"/>
      </rPr>
      <t xml:space="preserve">    </t>
    </r>
    <r>
      <rPr>
        <sz val="18"/>
        <rFont val="Franklin Gothic Book"/>
        <family val="2"/>
        <scheme val="minor"/>
      </rPr>
      <t xml:space="preserve"> </t>
    </r>
    <r>
      <rPr>
        <b/>
        <sz val="18"/>
        <color rgb="FF568424"/>
        <rFont val="Wingdings 2"/>
        <family val="1"/>
        <charset val="2"/>
      </rPr>
      <t>R</t>
    </r>
    <r>
      <rPr>
        <sz val="11"/>
        <rFont val="Wingdings"/>
        <charset val="2"/>
      </rPr>
      <t xml:space="preserve"> </t>
    </r>
    <r>
      <rPr>
        <sz val="11"/>
        <rFont val="Franklin Gothic Book"/>
        <family val="2"/>
        <scheme val="minor"/>
      </rPr>
      <t xml:space="preserve">=  Pass           </t>
    </r>
    <r>
      <rPr>
        <sz val="18"/>
        <color rgb="FFC00000"/>
        <rFont val="Wingdings 2"/>
        <family val="1"/>
        <charset val="2"/>
      </rPr>
      <t>T</t>
    </r>
    <r>
      <rPr>
        <sz val="16"/>
        <rFont val="Wingdings"/>
        <charset val="2"/>
      </rPr>
      <t xml:space="preserve"> </t>
    </r>
    <r>
      <rPr>
        <sz val="11"/>
        <rFont val="Franklin Gothic Book"/>
        <family val="2"/>
        <scheme val="minor"/>
      </rPr>
      <t xml:space="preserve">=  Fail         </t>
    </r>
    <r>
      <rPr>
        <sz val="11"/>
        <color rgb="FF0070C0"/>
        <rFont val="Franklin Gothic Book"/>
        <family val="2"/>
        <scheme val="minor"/>
      </rPr>
      <t xml:space="preserve">                      </t>
    </r>
    <r>
      <rPr>
        <b/>
        <sz val="11"/>
        <color rgb="FF0070C0"/>
        <rFont val="Franklin Gothic Book"/>
        <family val="2"/>
        <scheme val="minor"/>
      </rPr>
      <t>BLUE TEXT</t>
    </r>
    <r>
      <rPr>
        <sz val="11"/>
        <color rgb="FF0070C0"/>
        <rFont val="Franklin Gothic Book"/>
        <family val="2"/>
        <scheme val="minor"/>
      </rPr>
      <t xml:space="preserve"> </t>
    </r>
    <r>
      <rPr>
        <sz val="11"/>
        <color rgb="FF0070C0"/>
        <rFont val="Wingdings"/>
        <charset val="2"/>
      </rPr>
      <t xml:space="preserve"> </t>
    </r>
    <r>
      <rPr>
        <sz val="11"/>
        <rFont val="Franklin Gothic Book"/>
        <family val="2"/>
        <scheme val="minor"/>
      </rPr>
      <t>=   Enter Information OR Make Selection</t>
    </r>
  </si>
  <si>
    <t>Work Description</t>
  </si>
  <si>
    <t>Pitch/Flat Combo</t>
  </si>
  <si>
    <t>Select Roof:</t>
  </si>
  <si>
    <t>Select Stories:</t>
  </si>
  <si>
    <t>Total Maximum Inverter Output in Amps</t>
  </si>
  <si>
    <t>Amp Required</t>
  </si>
  <si>
    <t>Amp</t>
  </si>
  <si>
    <t>Installation of a New Roof Mounted PV Solar Array:</t>
  </si>
  <si>
    <t>Provide Roof Framing plan indicating array location and mounting points</t>
  </si>
  <si>
    <t>All plans shall be specific to the project at 9219 Osuna Pl., NE (R106.1.1)</t>
  </si>
  <si>
    <r>
      <t>Input Building Valuation (</t>
    </r>
    <r>
      <rPr>
        <b/>
        <sz val="14"/>
        <rFont val="Arial"/>
        <family val="2"/>
      </rPr>
      <t>$35.65/SF</t>
    </r>
    <r>
      <rPr>
        <sz val="12"/>
        <rFont val="Arial"/>
        <family val="2"/>
      </rPr>
      <t>)</t>
    </r>
  </si>
  <si>
    <t xml:space="preserve"> Provide the Engineer's signature with Date. Neither shall obscure the engineer's license number, and the date shall accompany the signature (Regulation 16.39.3.12 NMAC).</t>
  </si>
  <si>
    <t>Rooftop-mounted systems shall be designed to structurally support the system (R909.2).
- Point loads shall not exceed 45lbs per point load (loads shall not exceed 200 lbs. on single member (14.5.2.8 F (4)(b,c) NMAC).
- Provide Engineering if the total added load is greater than 5 lbs./sq. ft. for ballasted system (14.5.2.8 F (4)(a) NMAC).</t>
  </si>
  <si>
    <t>See ProjectFlow comments in:
View/Edit Changemark and Checklist Items with specific corrections and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</si>
</sst>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0.0"/>
    <numFmt numFmtId="167" formatCode="#,##0.0000"/>
    <numFmt numFmtId="168" formatCode="#,##0.00000"/>
    <numFmt numFmtId="169" formatCode="0.0000"/>
  </numFmts>
  <fonts count="59">
    <font>
      <sz val="11"/>
      <name val="Arial"/>
      <family val="2"/>
    </font>
    <font>
      <sz val="11"/>
      <name val="Arial"/>
      <family val="2"/>
    </font>
    <font>
      <b/>
      <sz val="11"/>
      <name val="Franklin Gothic Book"/>
      <family val="2"/>
      <scheme val="minor"/>
    </font>
    <font>
      <b/>
      <sz val="18"/>
      <color theme="1" tint="0.24994659260841701"/>
      <name val="Constantia"/>
      <family val="2"/>
      <scheme val="major"/>
    </font>
    <font>
      <sz val="11"/>
      <name val="Franklin Gothic Book"/>
      <family val="2"/>
      <scheme val="minor"/>
    </font>
    <font>
      <b/>
      <sz val="11"/>
      <name val="Arial"/>
      <family val="2"/>
    </font>
    <font>
      <sz val="11"/>
      <color rgb="FF9C0006"/>
      <name val="Franklin Gothic Book"/>
      <family val="2"/>
      <scheme val="minor"/>
    </font>
    <font>
      <sz val="10"/>
      <name val="Wingdings"/>
      <charset val="2"/>
    </font>
    <font>
      <b/>
      <sz val="15"/>
      <name val="Tahoma"/>
      <family val="2"/>
    </font>
    <font>
      <b/>
      <sz val="10"/>
      <name val="Tahoma"/>
      <family val="2"/>
    </font>
    <font>
      <b/>
      <sz val="11"/>
      <name val="Tahoma"/>
      <family val="2"/>
    </font>
    <font>
      <b/>
      <sz val="12"/>
      <name val="Tahoma"/>
      <family val="2"/>
    </font>
    <font>
      <sz val="9"/>
      <color indexed="81"/>
      <name val="Tahoma"/>
      <family val="2"/>
    </font>
    <font>
      <b/>
      <sz val="9"/>
      <color indexed="81"/>
      <name val="Tahoma"/>
      <family val="2"/>
    </font>
    <font>
      <b/>
      <sz val="10"/>
      <name val="Arial Black"/>
      <family val="2"/>
    </font>
    <font>
      <sz val="12"/>
      <name val="Arial"/>
      <family val="2"/>
    </font>
    <font>
      <sz val="12"/>
      <name val="Franklin Gothic Book"/>
      <family val="2"/>
      <scheme val="minor"/>
    </font>
    <font>
      <b/>
      <sz val="20"/>
      <name val="Franklin Gothic Book"/>
      <family val="2"/>
      <scheme val="minor"/>
    </font>
    <font>
      <b/>
      <u/>
      <sz val="20"/>
      <name val="Franklin Gothic Book"/>
      <family val="2"/>
      <scheme val="minor"/>
    </font>
    <font>
      <b/>
      <sz val="16"/>
      <name val="Franklin Gothic Book"/>
      <family val="2"/>
      <scheme val="minor"/>
    </font>
    <font>
      <b/>
      <u/>
      <sz val="16"/>
      <name val="Franklin Gothic Book"/>
      <family val="2"/>
      <scheme val="minor"/>
    </font>
    <font>
      <b/>
      <sz val="12"/>
      <name val="Arial"/>
      <family val="2"/>
    </font>
    <font>
      <b/>
      <sz val="36"/>
      <name val="Wingdings"/>
      <charset val="2"/>
    </font>
    <font>
      <sz val="11"/>
      <name val="Wingdings"/>
      <charset val="2"/>
    </font>
    <font>
      <sz val="16"/>
      <name val="Wingdings"/>
      <charset val="2"/>
    </font>
    <font>
      <sz val="18"/>
      <name val="Franklin Gothic Book"/>
      <family val="2"/>
      <scheme val="minor"/>
    </font>
    <font>
      <sz val="10"/>
      <name val="Wingdings 2"/>
      <family val="1"/>
      <charset val="2"/>
    </font>
    <font>
      <b/>
      <sz val="14"/>
      <name val="Arial"/>
      <family val="2"/>
    </font>
    <font>
      <b/>
      <sz val="18"/>
      <color rgb="FF0070C0"/>
      <name val="Arial"/>
      <family val="2"/>
    </font>
    <font>
      <sz val="11"/>
      <color rgb="FF0070C0"/>
      <name val="Franklin Gothic Book"/>
      <family val="2"/>
      <scheme val="minor"/>
    </font>
    <font>
      <sz val="11"/>
      <color rgb="FF0070C0"/>
      <name val="Wingdings"/>
      <charset val="2"/>
    </font>
    <font>
      <b/>
      <sz val="11"/>
      <color rgb="FF0070C0"/>
      <name val="Franklin Gothic Book"/>
      <family val="2"/>
      <scheme val="minor"/>
    </font>
    <font>
      <b/>
      <sz val="12"/>
      <name val="Calibri"/>
      <family val="2"/>
    </font>
    <font>
      <sz val="11"/>
      <color rgb="FFC00000"/>
      <name val="Arial"/>
      <family val="2"/>
    </font>
    <font>
      <b/>
      <sz val="18"/>
      <color rgb="FF568424"/>
      <name val="Wingdings 2"/>
      <family val="1"/>
      <charset val="2"/>
    </font>
    <font>
      <sz val="18"/>
      <color rgb="FFC00000"/>
      <name val="Wingdings 2"/>
      <family val="1"/>
      <charset val="2"/>
    </font>
    <font>
      <sz val="12"/>
      <name val="Calibri"/>
      <family val="2"/>
    </font>
    <font>
      <b/>
      <sz val="16"/>
      <name val="Calibri"/>
      <family val="2"/>
    </font>
    <font>
      <sz val="10"/>
      <name val="Arial"/>
      <family val="2"/>
    </font>
    <font>
      <b/>
      <sz val="14"/>
      <name val="Tahoma"/>
      <family val="2"/>
    </font>
    <font>
      <b/>
      <sz val="9"/>
      <name val="Tahoma"/>
      <family val="2"/>
    </font>
    <font>
      <b/>
      <sz val="20"/>
      <name val="Tahoma"/>
      <family val="2"/>
    </font>
    <font>
      <sz val="12"/>
      <name val="Tahoma"/>
      <family val="2"/>
    </font>
    <font>
      <b/>
      <sz val="18"/>
      <name val="Tahoma"/>
      <family val="2"/>
    </font>
    <font>
      <b/>
      <u/>
      <sz val="11"/>
      <name val="Arial"/>
      <family val="2"/>
    </font>
    <font>
      <b/>
      <sz val="30"/>
      <name val="Wingdings 2"/>
      <family val="1"/>
      <charset val="2"/>
    </font>
    <font>
      <b/>
      <sz val="33"/>
      <name val="Wingdings 2"/>
      <family val="1"/>
      <charset val="2"/>
    </font>
    <font>
      <b/>
      <u/>
      <sz val="11"/>
      <color indexed="81"/>
      <name val="Arial"/>
      <family val="2"/>
    </font>
    <font>
      <b/>
      <sz val="11"/>
      <color indexed="81"/>
      <name val="Arial"/>
      <family val="2"/>
    </font>
    <font>
      <sz val="20"/>
      <name val="Arial"/>
      <family val="2"/>
    </font>
    <font>
      <b/>
      <sz val="20"/>
      <color rgb="FFC00000"/>
      <name val="Calibri"/>
      <family val="2"/>
    </font>
    <font>
      <b/>
      <sz val="16"/>
      <color rgb="FF0070C0"/>
      <name val="Tylerwolf"/>
      <family val="3"/>
    </font>
    <font>
      <b/>
      <sz val="12"/>
      <color indexed="81"/>
      <name val="Tahoma"/>
      <family val="2"/>
    </font>
    <font>
      <sz val="12"/>
      <color indexed="81"/>
      <name val="Tahoma"/>
      <family val="2"/>
    </font>
    <font>
      <b/>
      <sz val="16"/>
      <color rgb="FF0070C0"/>
      <name val="Calibri"/>
      <family val="2"/>
    </font>
    <font>
      <b/>
      <sz val="14"/>
      <name val="Calibri"/>
      <family val="2"/>
    </font>
    <font>
      <b/>
      <sz val="18"/>
      <name val="Calibri"/>
      <family val="2"/>
    </font>
    <font>
      <b/>
      <sz val="20"/>
      <color rgb="FF0070C0"/>
      <name val="Calibri"/>
      <family val="2"/>
    </font>
    <font>
      <b/>
      <sz val="22"/>
      <name val="Calibri"/>
      <family val="2"/>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C7CE"/>
      </patternFill>
    </fill>
    <fill>
      <patternFill patternType="solid">
        <fgColor theme="6" tint="0.79998168889431442"/>
        <bgColor indexed="64"/>
      </patternFill>
    </fill>
    <fill>
      <patternFill patternType="solid">
        <fgColor theme="1"/>
        <bgColor indexed="64"/>
      </patternFill>
    </fill>
    <fill>
      <patternFill patternType="solid">
        <fgColor rgb="FF343434"/>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000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double">
        <color indexed="64"/>
      </top>
      <bottom style="medium">
        <color auto="1"/>
      </bottom>
      <diagonal/>
    </border>
    <border>
      <left/>
      <right/>
      <top style="double">
        <color indexed="64"/>
      </top>
      <bottom style="medium">
        <color auto="1"/>
      </bottom>
      <diagonal/>
    </border>
    <border>
      <left/>
      <right style="medium">
        <color indexed="64"/>
      </right>
      <top style="double">
        <color indexed="64"/>
      </top>
      <bottom style="medium">
        <color indexed="64"/>
      </bottom>
      <diagonal/>
    </border>
  </borders>
  <cellStyleXfs count="18">
    <xf numFmtId="0" fontId="0" fillId="0" borderId="0">
      <alignment wrapText="1"/>
    </xf>
    <xf numFmtId="43" fontId="1" fillId="0" borderId="0" applyFill="0" applyBorder="0" applyAlignment="0" applyProtection="0"/>
    <xf numFmtId="41" fontId="1" fillId="0" borderId="0" applyFill="0" applyBorder="0" applyAlignment="0" applyProtection="0"/>
    <xf numFmtId="164" fontId="1" fillId="0" borderId="0" applyFont="0" applyFill="0" applyBorder="0" applyProtection="0">
      <alignment horizontal="right"/>
    </xf>
    <xf numFmtId="42" fontId="1" fillId="0" borderId="0" applyFill="0" applyBorder="0" applyAlignment="0" applyProtection="0"/>
    <xf numFmtId="9" fontId="1" fillId="0" borderId="0" applyFill="0" applyBorder="0" applyAlignment="0" applyProtection="0"/>
    <xf numFmtId="0" fontId="3" fillId="0" borderId="0" applyNumberFormat="0" applyFill="0" applyBorder="0" applyProtection="0">
      <alignment horizontal="left" indent="1"/>
    </xf>
    <xf numFmtId="0" fontId="2" fillId="0" borderId="0" applyNumberFormat="0" applyFill="0" applyProtection="0">
      <alignment horizontal="right" indent="1"/>
    </xf>
    <xf numFmtId="0" fontId="2" fillId="0" borderId="1" applyNumberFormat="0" applyFill="0" applyAlignment="0" applyProtection="0"/>
    <xf numFmtId="14" fontId="4" fillId="0" borderId="0" applyFill="0" applyProtection="0">
      <alignment horizontal="center"/>
    </xf>
    <xf numFmtId="0" fontId="1" fillId="0" borderId="0" applyNumberFormat="0" applyFont="0" applyFill="0" applyBorder="0" applyProtection="0">
      <alignment horizontal="right" wrapText="1"/>
    </xf>
    <xf numFmtId="0" fontId="2" fillId="0" borderId="0" applyNumberFormat="0" applyFill="0" applyProtection="0">
      <alignment horizontal="center"/>
    </xf>
    <xf numFmtId="0" fontId="2" fillId="0" borderId="2" applyNumberFormat="0" applyFill="0" applyAlignment="0" applyProtection="0"/>
    <xf numFmtId="0" fontId="2" fillId="0" borderId="0" applyNumberFormat="0" applyFill="0" applyBorder="0" applyAlignment="0" applyProtection="0"/>
    <xf numFmtId="1" fontId="1" fillId="0" borderId="0" applyFont="0" applyFill="0" applyBorder="0" applyAlignment="0">
      <alignment wrapText="1"/>
    </xf>
    <xf numFmtId="0" fontId="6" fillId="4" borderId="0" applyNumberFormat="0" applyBorder="0" applyAlignment="0" applyProtection="0"/>
    <xf numFmtId="0" fontId="38" fillId="0" borderId="0"/>
    <xf numFmtId="44" fontId="38" fillId="0" borderId="0" applyFont="0" applyFill="0" applyBorder="0" applyAlignment="0" applyProtection="0"/>
  </cellStyleXfs>
  <cellXfs count="286">
    <xf numFmtId="0" fontId="0" fillId="0" borderId="0" xfId="0">
      <alignment wrapText="1"/>
    </xf>
    <xf numFmtId="0" fontId="0" fillId="3" borderId="6" xfId="0" applyFill="1" applyBorder="1" applyAlignment="1" applyProtection="1"/>
    <xf numFmtId="0" fontId="0" fillId="3" borderId="8" xfId="0" applyFont="1" applyFill="1" applyBorder="1" applyAlignment="1" applyProtection="1"/>
    <xf numFmtId="0" fontId="0" fillId="3" borderId="8" xfId="0" applyFill="1" applyBorder="1" applyAlignment="1" applyProtection="1">
      <alignment horizontal="center"/>
    </xf>
    <xf numFmtId="0" fontId="0" fillId="3" borderId="9" xfId="0" applyFill="1" applyBorder="1" applyAlignment="1" applyProtection="1"/>
    <xf numFmtId="0" fontId="0" fillId="3" borderId="9" xfId="0" applyFill="1" applyBorder="1" applyAlignment="1" applyProtection="1">
      <alignment horizontal="center"/>
    </xf>
    <xf numFmtId="0" fontId="10" fillId="3" borderId="9" xfId="0" applyFont="1" applyFill="1" applyBorder="1" applyAlignment="1" applyProtection="1">
      <alignment horizontal="center"/>
    </xf>
    <xf numFmtId="0" fontId="11" fillId="3" borderId="10" xfId="0" applyFont="1" applyFill="1" applyBorder="1" applyAlignment="1" applyProtection="1">
      <alignment horizontal="center"/>
    </xf>
    <xf numFmtId="0" fontId="0" fillId="3" borderId="12" xfId="0" applyFill="1" applyBorder="1" applyAlignment="1" applyProtection="1"/>
    <xf numFmtId="0" fontId="0" fillId="3" borderId="14" xfId="0" applyFill="1" applyBorder="1" applyAlignment="1" applyProtection="1"/>
    <xf numFmtId="9" fontId="0" fillId="3" borderId="14" xfId="0" applyNumberFormat="1" applyFill="1" applyBorder="1" applyAlignment="1" applyProtection="1">
      <alignment horizontal="center" vertical="center"/>
    </xf>
    <xf numFmtId="0" fontId="0" fillId="3" borderId="15" xfId="0" applyFill="1" applyBorder="1" applyAlignment="1" applyProtection="1"/>
    <xf numFmtId="0" fontId="11" fillId="3" borderId="15" xfId="0" applyFont="1" applyFill="1" applyBorder="1" applyAlignment="1" applyProtection="1">
      <alignment horizontal="center"/>
    </xf>
    <xf numFmtId="0" fontId="11" fillId="3" borderId="16" xfId="0" applyFont="1" applyFill="1" applyBorder="1" applyAlignment="1" applyProtection="1">
      <alignment horizontal="center"/>
    </xf>
    <xf numFmtId="9" fontId="0" fillId="3" borderId="14" xfId="0" applyNumberFormat="1" applyFill="1" applyBorder="1" applyAlignment="1" applyProtection="1">
      <alignment horizontal="center"/>
    </xf>
    <xf numFmtId="1" fontId="18" fillId="2" borderId="24" xfId="14" applyFont="1" applyFill="1" applyBorder="1" applyAlignment="1" applyProtection="1">
      <alignment vertical="center" wrapText="1"/>
      <protection locked="0"/>
    </xf>
    <xf numFmtId="0" fontId="18" fillId="2" borderId="25" xfId="0" applyFont="1" applyFill="1" applyBorder="1" applyAlignment="1" applyProtection="1">
      <protection locked="0"/>
    </xf>
    <xf numFmtId="0" fontId="20" fillId="2" borderId="24" xfId="0" applyFont="1" applyFill="1" applyBorder="1" applyAlignment="1" applyProtection="1">
      <alignment vertical="center" wrapText="1"/>
      <protection locked="0"/>
    </xf>
    <xf numFmtId="0" fontId="20" fillId="2" borderId="24" xfId="11" applyFont="1" applyFill="1" applyBorder="1" applyAlignment="1" applyProtection="1">
      <alignment horizontal="center" vertical="center" wrapText="1"/>
      <protection locked="0"/>
    </xf>
    <xf numFmtId="0" fontId="20" fillId="2" borderId="25" xfId="11" applyFont="1" applyFill="1" applyBorder="1" applyAlignment="1" applyProtection="1">
      <alignment horizontal="center" vertical="center" wrapText="1"/>
      <protection locked="0"/>
    </xf>
    <xf numFmtId="2" fontId="16" fillId="0" borderId="0" xfId="0" applyNumberFormat="1" applyFont="1" applyFill="1" applyBorder="1" applyAlignment="1" applyProtection="1">
      <alignment horizontal="center" vertical="center"/>
    </xf>
    <xf numFmtId="0" fontId="15" fillId="5" borderId="27" xfId="0" applyFont="1" applyFill="1" applyBorder="1" applyAlignment="1" applyProtection="1">
      <alignment vertical="center" wrapText="1"/>
    </xf>
    <xf numFmtId="0" fontId="15" fillId="5" borderId="27" xfId="0" applyFont="1" applyFill="1" applyBorder="1" applyAlignment="1" applyProtection="1">
      <alignment vertical="center"/>
    </xf>
    <xf numFmtId="14" fontId="17" fillId="3" borderId="27" xfId="9" applyFont="1" applyFill="1" applyBorder="1" applyAlignment="1" applyProtection="1">
      <alignment horizontal="left" vertical="center" wrapText="1"/>
    </xf>
    <xf numFmtId="14" fontId="17" fillId="3" borderId="3" xfId="9" applyFont="1" applyFill="1" applyBorder="1" applyAlignment="1" applyProtection="1">
      <alignment horizontal="left" vertical="center"/>
    </xf>
    <xf numFmtId="0" fontId="15" fillId="0" borderId="27" xfId="0" applyFont="1" applyFill="1" applyBorder="1" applyAlignment="1" applyProtection="1">
      <alignment horizontal="left" vertical="center"/>
    </xf>
    <xf numFmtId="14" fontId="15" fillId="0" borderId="27" xfId="9" applyFont="1" applyFill="1" applyBorder="1" applyAlignment="1" applyProtection="1">
      <alignment horizontal="left" vertical="center"/>
    </xf>
    <xf numFmtId="0" fontId="15" fillId="5" borderId="27" xfId="0" applyFont="1" applyFill="1" applyBorder="1" applyAlignment="1" applyProtection="1">
      <alignment horizontal="left" vertical="center"/>
    </xf>
    <xf numFmtId="14" fontId="15" fillId="5" borderId="27" xfId="9" applyFont="1" applyFill="1" applyBorder="1" applyAlignment="1" applyProtection="1">
      <alignment horizontal="left" vertical="center"/>
    </xf>
    <xf numFmtId="0" fontId="15" fillId="0" borderId="27" xfId="0" applyFont="1" applyFill="1" applyBorder="1" applyAlignment="1" applyProtection="1">
      <alignment vertical="center"/>
    </xf>
    <xf numFmtId="0" fontId="19" fillId="2" borderId="24" xfId="11" applyFont="1" applyFill="1" applyBorder="1" applyAlignment="1" applyProtection="1">
      <alignment horizontal="left" vertical="center"/>
      <protection locked="0"/>
    </xf>
    <xf numFmtId="0" fontId="15" fillId="0" borderId="0" xfId="0" applyFont="1" applyFill="1" applyBorder="1" applyAlignment="1" applyProtection="1">
      <alignment vertical="center" wrapText="1"/>
    </xf>
    <xf numFmtId="0" fontId="15" fillId="5" borderId="0" xfId="0" applyFont="1" applyFill="1" applyBorder="1" applyAlignment="1" applyProtection="1">
      <alignment vertical="center"/>
    </xf>
    <xf numFmtId="0" fontId="15" fillId="0" borderId="0" xfId="0" applyFont="1" applyFill="1" applyBorder="1" applyAlignment="1" applyProtection="1">
      <alignment vertical="center"/>
    </xf>
    <xf numFmtId="14" fontId="15" fillId="5" borderId="0" xfId="9" applyFont="1" applyFill="1" applyBorder="1" applyAlignment="1" applyProtection="1">
      <alignment horizontal="left" vertical="center" wrapText="1"/>
    </xf>
    <xf numFmtId="0" fontId="5" fillId="0" borderId="0" xfId="0" applyFont="1" applyBorder="1" applyAlignment="1">
      <alignment horizontal="left" vertical="center" wrapText="1"/>
    </xf>
    <xf numFmtId="0" fontId="0" fillId="0" borderId="0" xfId="0" applyBorder="1">
      <alignment wrapText="1"/>
    </xf>
    <xf numFmtId="0" fontId="0" fillId="0" borderId="28" xfId="0" applyBorder="1">
      <alignment wrapText="1"/>
    </xf>
    <xf numFmtId="0" fontId="0" fillId="0" borderId="27" xfId="0" applyBorder="1">
      <alignment wrapText="1"/>
    </xf>
    <xf numFmtId="0" fontId="0" fillId="6" borderId="0" xfId="0" applyFill="1" applyAlignment="1"/>
    <xf numFmtId="0" fontId="0" fillId="6" borderId="0" xfId="0" applyFill="1" applyAlignment="1">
      <alignment horizontal="center" vertical="center"/>
    </xf>
    <xf numFmtId="0" fontId="0" fillId="6" borderId="0" xfId="0" applyFill="1">
      <alignment wrapText="1"/>
    </xf>
    <xf numFmtId="0" fontId="0" fillId="0" borderId="0" xfId="0" applyAlignment="1">
      <alignment wrapText="1"/>
    </xf>
    <xf numFmtId="0" fontId="26" fillId="6" borderId="0" xfId="0" applyFont="1" applyFill="1" applyAlignment="1"/>
    <xf numFmtId="0" fontId="0" fillId="3" borderId="12" xfId="0" applyFill="1" applyBorder="1" applyAlignment="1" applyProtection="1">
      <alignment vertical="center" wrapText="1"/>
    </xf>
    <xf numFmtId="0" fontId="0" fillId="0" borderId="0" xfId="0" applyAlignment="1">
      <alignment horizontal="center" wrapText="1"/>
    </xf>
    <xf numFmtId="0" fontId="0" fillId="0" borderId="0" xfId="0" applyAlignment="1">
      <alignment horizontal="left" vertical="top" wrapText="1"/>
    </xf>
    <xf numFmtId="0" fontId="5" fillId="0" borderId="0" xfId="0" applyFont="1" applyBorder="1" applyAlignment="1">
      <alignment horizontal="left" wrapText="1"/>
    </xf>
    <xf numFmtId="164" fontId="5" fillId="0" borderId="0" xfId="0" applyNumberFormat="1" applyFont="1" applyBorder="1" applyAlignment="1">
      <alignment horizontal="left" wrapText="1"/>
    </xf>
    <xf numFmtId="0" fontId="5" fillId="0" borderId="0" xfId="0" applyFont="1" applyBorder="1" applyAlignment="1">
      <alignment horizontal="left"/>
    </xf>
    <xf numFmtId="0" fontId="0" fillId="6" borderId="5" xfId="0" applyFill="1" applyBorder="1">
      <alignment wrapText="1"/>
    </xf>
    <xf numFmtId="0" fontId="19" fillId="2" borderId="23" xfId="11" applyFont="1" applyFill="1" applyBorder="1" applyAlignment="1" applyProtection="1">
      <alignment horizontal="left" vertical="center"/>
    </xf>
    <xf numFmtId="0" fontId="19" fillId="2" borderId="23" xfId="11" applyFont="1" applyFill="1" applyBorder="1" applyAlignment="1" applyProtection="1">
      <alignment horizontal="left" vertical="center" wrapText="1"/>
    </xf>
    <xf numFmtId="0" fontId="0" fillId="0" borderId="18" xfId="0" applyBorder="1">
      <alignment wrapText="1"/>
    </xf>
    <xf numFmtId="0" fontId="0" fillId="0" borderId="27" xfId="0" applyBorder="1" applyAlignment="1">
      <alignment vertical="top" wrapText="1"/>
    </xf>
    <xf numFmtId="0" fontId="0" fillId="0" borderId="21" xfId="0" applyBorder="1">
      <alignment wrapText="1"/>
    </xf>
    <xf numFmtId="0" fontId="0" fillId="0" borderId="2" xfId="0" applyBorder="1">
      <alignment wrapText="1"/>
    </xf>
    <xf numFmtId="0" fontId="0" fillId="0" borderId="22" xfId="0" applyBorder="1">
      <alignment wrapText="1"/>
    </xf>
    <xf numFmtId="0" fontId="0" fillId="0" borderId="19" xfId="0" applyBorder="1">
      <alignment wrapText="1"/>
    </xf>
    <xf numFmtId="0" fontId="0" fillId="0" borderId="20" xfId="0" applyBorder="1">
      <alignment wrapText="1"/>
    </xf>
    <xf numFmtId="0" fontId="15" fillId="5" borderId="21" xfId="0" applyFont="1" applyFill="1" applyBorder="1" applyAlignment="1" applyProtection="1">
      <alignment vertical="center" wrapText="1"/>
    </xf>
    <xf numFmtId="0" fontId="15" fillId="5" borderId="21" xfId="0" applyFont="1" applyFill="1" applyBorder="1" applyAlignment="1" applyProtection="1">
      <alignment vertical="center"/>
    </xf>
    <xf numFmtId="0" fontId="15" fillId="5" borderId="2" xfId="0" applyFont="1" applyFill="1" applyBorder="1" applyAlignment="1" applyProtection="1">
      <alignment vertical="center"/>
    </xf>
    <xf numFmtId="0" fontId="7" fillId="0" borderId="0" xfId="0" applyFont="1" applyAlignment="1">
      <alignment vertical="center" wrapText="1"/>
    </xf>
    <xf numFmtId="0" fontId="21" fillId="5" borderId="28" xfId="0" applyFont="1" applyFill="1" applyBorder="1" applyAlignment="1" applyProtection="1">
      <alignment horizontal="right" vertical="center"/>
    </xf>
    <xf numFmtId="0" fontId="18" fillId="2" borderId="24" xfId="0" applyFont="1" applyFill="1" applyBorder="1" applyAlignment="1" applyProtection="1">
      <protection locked="0"/>
    </xf>
    <xf numFmtId="14" fontId="4" fillId="3" borderId="22" xfId="9" applyFont="1" applyFill="1" applyBorder="1" applyAlignment="1" applyProtection="1">
      <alignment horizontal="left" vertical="center"/>
    </xf>
    <xf numFmtId="0" fontId="0" fillId="6" borderId="22" xfId="0" applyFill="1" applyBorder="1" applyAlignment="1"/>
    <xf numFmtId="0" fontId="36" fillId="9" borderId="6" xfId="0" applyNumberFormat="1" applyFont="1" applyFill="1" applyBorder="1" applyAlignment="1" applyProtection="1">
      <alignment horizontal="center"/>
      <protection locked="0"/>
    </xf>
    <xf numFmtId="0" fontId="36" fillId="9" borderId="6" xfId="0" applyFont="1" applyFill="1" applyBorder="1" applyAlignment="1" applyProtection="1">
      <alignment horizontal="center"/>
      <protection locked="0"/>
    </xf>
    <xf numFmtId="3" fontId="36" fillId="9" borderId="37" xfId="0" applyNumberFormat="1" applyFont="1" applyFill="1" applyBorder="1" applyAlignment="1" applyProtection="1">
      <alignment horizontal="center"/>
      <protection locked="0"/>
    </xf>
    <xf numFmtId="0" fontId="36" fillId="9" borderId="39" xfId="0" applyNumberFormat="1" applyFont="1" applyFill="1" applyBorder="1" applyAlignment="1" applyProtection="1">
      <alignment horizontal="center"/>
      <protection locked="0"/>
    </xf>
    <xf numFmtId="0" fontId="36" fillId="9" borderId="39" xfId="0" applyFont="1" applyFill="1" applyBorder="1" applyAlignment="1" applyProtection="1">
      <alignment horizontal="center"/>
      <protection locked="0"/>
    </xf>
    <xf numFmtId="3" fontId="36" fillId="9" borderId="40" xfId="0" applyNumberFormat="1" applyFont="1" applyFill="1" applyBorder="1" applyAlignment="1" applyProtection="1">
      <alignment horizontal="center"/>
      <protection locked="0"/>
    </xf>
    <xf numFmtId="4" fontId="36" fillId="9" borderId="39" xfId="0" applyNumberFormat="1" applyFont="1" applyFill="1" applyBorder="1" applyAlignment="1" applyProtection="1">
      <alignment horizontal="center"/>
      <protection locked="0"/>
    </xf>
    <xf numFmtId="4" fontId="36" fillId="9" borderId="31" xfId="0" applyNumberFormat="1" applyFont="1" applyFill="1" applyBorder="1" applyAlignment="1" applyProtection="1">
      <alignment horizontal="center"/>
      <protection locked="0"/>
    </xf>
    <xf numFmtId="4" fontId="36" fillId="9" borderId="31" xfId="0" applyNumberFormat="1" applyFont="1" applyFill="1" applyBorder="1" applyAlignment="1" applyProtection="1">
      <alignment horizontal="center"/>
    </xf>
    <xf numFmtId="0" fontId="36" fillId="9" borderId="12" xfId="0" applyNumberFormat="1" applyFont="1" applyFill="1" applyBorder="1" applyAlignment="1" applyProtection="1">
      <alignment horizontal="center"/>
      <protection locked="0"/>
    </xf>
    <xf numFmtId="0" fontId="36" fillId="9" borderId="12" xfId="0" applyFont="1" applyFill="1" applyBorder="1" applyAlignment="1" applyProtection="1">
      <alignment horizontal="center"/>
      <protection locked="0"/>
    </xf>
    <xf numFmtId="0" fontId="36" fillId="9" borderId="27" xfId="0" applyNumberFormat="1" applyFont="1" applyFill="1" applyBorder="1" applyAlignment="1" applyProtection="1">
      <alignment horizontal="center"/>
      <protection locked="0"/>
    </xf>
    <xf numFmtId="0" fontId="36" fillId="9" borderId="27" xfId="0" applyFont="1" applyFill="1" applyBorder="1" applyAlignment="1" applyProtection="1">
      <alignment horizontal="center"/>
      <protection locked="0"/>
    </xf>
    <xf numFmtId="4" fontId="32" fillId="9" borderId="10" xfId="0" applyNumberFormat="1" applyFont="1" applyFill="1" applyBorder="1" applyAlignment="1" applyProtection="1">
      <alignment horizontal="center"/>
      <protection locked="0"/>
    </xf>
    <xf numFmtId="0" fontId="40" fillId="8" borderId="21" xfId="16" applyFont="1" applyFill="1" applyBorder="1" applyAlignment="1" applyProtection="1">
      <alignment horizontal="center" vertical="center"/>
    </xf>
    <xf numFmtId="0" fontId="0" fillId="8" borderId="2" xfId="16" applyFont="1" applyFill="1" applyBorder="1" applyAlignment="1" applyProtection="1">
      <alignment horizontal="center" vertical="center"/>
    </xf>
    <xf numFmtId="44" fontId="42" fillId="8" borderId="29" xfId="17" applyFont="1" applyFill="1" applyBorder="1" applyAlignment="1" applyProtection="1">
      <alignment horizontal="center" vertical="center"/>
    </xf>
    <xf numFmtId="4" fontId="36" fillId="9" borderId="10" xfId="0" applyNumberFormat="1" applyFont="1" applyFill="1" applyBorder="1" applyAlignment="1" applyProtection="1">
      <alignment horizontal="center"/>
      <protection locked="0"/>
    </xf>
    <xf numFmtId="0" fontId="10" fillId="3" borderId="7" xfId="0" applyFont="1" applyFill="1" applyBorder="1" applyAlignment="1" applyProtection="1"/>
    <xf numFmtId="0" fontId="7" fillId="3" borderId="5" xfId="0" applyFont="1" applyFill="1" applyBorder="1" applyAlignment="1" applyProtection="1"/>
    <xf numFmtId="0" fontId="9" fillId="3" borderId="11" xfId="0" applyFont="1" applyFill="1" applyBorder="1" applyAlignment="1" applyProtection="1">
      <alignment horizontal="center"/>
    </xf>
    <xf numFmtId="0" fontId="10" fillId="3" borderId="13" xfId="0" applyFont="1" applyFill="1" applyBorder="1" applyAlignment="1" applyProtection="1"/>
    <xf numFmtId="0" fontId="9" fillId="3" borderId="17" xfId="0" applyFont="1" applyFill="1" applyBorder="1" applyAlignment="1" applyProtection="1">
      <alignment horizontal="center"/>
    </xf>
    <xf numFmtId="0" fontId="33" fillId="3" borderId="20" xfId="0" applyFont="1" applyFill="1" applyBorder="1" applyAlignment="1" applyProtection="1"/>
    <xf numFmtId="0" fontId="0" fillId="0" borderId="26" xfId="0" applyBorder="1" applyAlignment="1" applyProtection="1"/>
    <xf numFmtId="0" fontId="0" fillId="0" borderId="0" xfId="0" applyBorder="1" applyAlignment="1" applyProtection="1"/>
    <xf numFmtId="0" fontId="0" fillId="0" borderId="0" xfId="0" applyProtection="1">
      <alignment wrapText="1"/>
    </xf>
    <xf numFmtId="0" fontId="11" fillId="0" borderId="28" xfId="0" applyFont="1" applyBorder="1" applyAlignment="1" applyProtection="1">
      <alignment horizontal="center"/>
    </xf>
    <xf numFmtId="0" fontId="0" fillId="0" borderId="29" xfId="0" applyBorder="1" applyAlignment="1" applyProtection="1"/>
    <xf numFmtId="0" fontId="28" fillId="0" borderId="21" xfId="0" applyFont="1" applyBorder="1" applyAlignment="1" applyProtection="1"/>
    <xf numFmtId="0" fontId="0" fillId="0" borderId="2" xfId="0" applyBorder="1" applyAlignment="1" applyProtection="1"/>
    <xf numFmtId="0" fontId="22" fillId="0" borderId="22" xfId="0" applyFont="1" applyBorder="1" applyAlignment="1" applyProtection="1">
      <alignment horizontal="center"/>
    </xf>
    <xf numFmtId="0" fontId="5" fillId="0" borderId="27" xfId="0" applyFont="1" applyBorder="1" applyAlignment="1" applyProtection="1">
      <protection locked="0"/>
    </xf>
    <xf numFmtId="0" fontId="0" fillId="0" borderId="11" xfId="0" applyBorder="1" applyAlignment="1" applyProtection="1">
      <alignment vertical="center" wrapText="1"/>
    </xf>
    <xf numFmtId="0" fontId="32" fillId="0" borderId="3" xfId="0" applyFont="1" applyBorder="1" applyAlignment="1" applyProtection="1"/>
    <xf numFmtId="0" fontId="32" fillId="0" borderId="5" xfId="0" applyFont="1" applyBorder="1" applyAlignment="1" applyProtection="1"/>
    <xf numFmtId="2" fontId="27" fillId="0" borderId="3" xfId="0" applyNumberFormat="1" applyFont="1" applyBorder="1" applyProtection="1">
      <alignment wrapText="1"/>
    </xf>
    <xf numFmtId="0" fontId="27" fillId="0" borderId="5" xfId="0" applyFont="1" applyBorder="1" applyAlignment="1" applyProtection="1">
      <alignment vertical="center"/>
    </xf>
    <xf numFmtId="0" fontId="37" fillId="0" borderId="4" xfId="0" applyFont="1" applyBorder="1" applyAlignment="1" applyProtection="1">
      <alignment horizontal="center"/>
      <protection locked="0"/>
    </xf>
    <xf numFmtId="0" fontId="0" fillId="7" borderId="0" xfId="0" applyFill="1" applyAlignment="1" applyProtection="1"/>
    <xf numFmtId="0" fontId="36" fillId="9" borderId="3" xfId="0" applyFont="1" applyFill="1" applyBorder="1" applyAlignment="1" applyProtection="1">
      <alignment horizontal="center"/>
    </xf>
    <xf numFmtId="0" fontId="36" fillId="9" borderId="11" xfId="0" applyFont="1" applyFill="1" applyBorder="1" applyAlignment="1" applyProtection="1">
      <alignment horizontal="center"/>
    </xf>
    <xf numFmtId="3" fontId="32" fillId="9" borderId="11" xfId="0" applyNumberFormat="1" applyFont="1" applyFill="1" applyBorder="1" applyAlignment="1" applyProtection="1">
      <alignment horizontal="center" vertical="center"/>
    </xf>
    <xf numFmtId="0" fontId="36" fillId="9" borderId="37" xfId="0" applyFont="1" applyFill="1" applyBorder="1" applyAlignment="1" applyProtection="1">
      <alignment horizontal="center"/>
    </xf>
    <xf numFmtId="4" fontId="36" fillId="9" borderId="38" xfId="0" applyNumberFormat="1" applyFont="1" applyFill="1" applyBorder="1" applyAlignment="1" applyProtection="1">
      <alignment horizontal="right"/>
    </xf>
    <xf numFmtId="4" fontId="36" fillId="9" borderId="38" xfId="0" applyNumberFormat="1" applyFont="1" applyFill="1" applyBorder="1" applyAlignment="1" applyProtection="1">
      <alignment horizontal="center"/>
    </xf>
    <xf numFmtId="0" fontId="36" fillId="9" borderId="42" xfId="0" applyFont="1" applyFill="1" applyBorder="1" applyAlignment="1" applyProtection="1">
      <alignment horizontal="center"/>
    </xf>
    <xf numFmtId="4" fontId="36" fillId="9" borderId="41" xfId="0" applyNumberFormat="1" applyFont="1" applyFill="1" applyBorder="1" applyAlignment="1" applyProtection="1">
      <alignment horizontal="right"/>
    </xf>
    <xf numFmtId="4" fontId="36" fillId="9" borderId="30" xfId="0" applyNumberFormat="1" applyFont="1" applyFill="1" applyBorder="1" applyAlignment="1" applyProtection="1">
      <alignment horizontal="center"/>
    </xf>
    <xf numFmtId="4" fontId="32" fillId="9" borderId="11" xfId="0" applyNumberFormat="1" applyFont="1" applyFill="1" applyBorder="1" applyAlignment="1" applyProtection="1">
      <alignment horizontal="right" vertical="center"/>
    </xf>
    <xf numFmtId="4" fontId="36" fillId="9" borderId="43" xfId="0" applyNumberFormat="1" applyFont="1" applyFill="1" applyBorder="1" applyAlignment="1" applyProtection="1">
      <alignment horizontal="center" vertical="center"/>
    </xf>
    <xf numFmtId="4" fontId="32" fillId="9" borderId="41" xfId="0" applyNumberFormat="1" applyFont="1" applyFill="1" applyBorder="1" applyAlignment="1" applyProtection="1">
      <alignment horizontal="center" vertical="center"/>
    </xf>
    <xf numFmtId="4" fontId="36" fillId="9" borderId="16" xfId="0" applyNumberFormat="1" applyFont="1" applyFill="1" applyBorder="1" applyAlignment="1" applyProtection="1">
      <alignment horizontal="center" vertical="center"/>
    </xf>
    <xf numFmtId="0" fontId="36" fillId="9" borderId="29" xfId="0" applyFont="1" applyFill="1" applyBorder="1" applyAlignment="1" applyProtection="1">
      <alignment horizontal="center"/>
    </xf>
    <xf numFmtId="0" fontId="32" fillId="9" borderId="44" xfId="0" applyFont="1" applyFill="1" applyBorder="1" applyAlignment="1" applyProtection="1">
      <alignment horizontal="right"/>
    </xf>
    <xf numFmtId="169" fontId="36" fillId="9" borderId="32" xfId="0" applyNumberFormat="1" applyFont="1" applyFill="1" applyBorder="1" applyAlignment="1" applyProtection="1">
      <alignment horizontal="center"/>
    </xf>
    <xf numFmtId="0" fontId="32" fillId="9" borderId="3" xfId="0" applyFont="1" applyFill="1" applyBorder="1" applyAlignment="1" applyProtection="1">
      <alignment horizontal="center"/>
    </xf>
    <xf numFmtId="0" fontId="32" fillId="9" borderId="3" xfId="0" applyNumberFormat="1" applyFont="1" applyFill="1" applyBorder="1" applyAlignment="1" applyProtection="1">
      <alignment horizontal="center" vertical="center"/>
    </xf>
    <xf numFmtId="4" fontId="32" fillId="9" borderId="3" xfId="0" applyNumberFormat="1" applyFont="1" applyFill="1" applyBorder="1" applyAlignment="1" applyProtection="1">
      <alignment horizontal="center" vertical="center"/>
    </xf>
    <xf numFmtId="0" fontId="41" fillId="10" borderId="11" xfId="16" applyFont="1" applyFill="1" applyBorder="1" applyAlignment="1" applyProtection="1">
      <alignment horizontal="right" vertical="center"/>
    </xf>
    <xf numFmtId="0" fontId="0" fillId="0" borderId="27" xfId="0" applyBorder="1" applyAlignment="1"/>
    <xf numFmtId="166" fontId="0" fillId="0" borderId="27" xfId="0" applyNumberFormat="1" applyBorder="1" applyAlignment="1">
      <alignment horizontal="left"/>
    </xf>
    <xf numFmtId="0" fontId="0" fillId="0" borderId="0" xfId="0" applyBorder="1" applyAlignment="1"/>
    <xf numFmtId="0" fontId="0" fillId="0" borderId="21" xfId="0" applyBorder="1" applyAlignment="1">
      <alignment horizontal="left" wrapText="1"/>
    </xf>
    <xf numFmtId="0" fontId="0" fillId="0" borderId="2" xfId="0" applyBorder="1" applyAlignment="1">
      <alignment horizontal="left"/>
    </xf>
    <xf numFmtId="0" fontId="0" fillId="0" borderId="2" xfId="0" applyBorder="1" applyAlignment="1">
      <alignment horizontal="left" wrapText="1"/>
    </xf>
    <xf numFmtId="0" fontId="49" fillId="7" borderId="0" xfId="0" applyFont="1" applyFill="1" applyAlignment="1" applyProtection="1"/>
    <xf numFmtId="0" fontId="50" fillId="2" borderId="11" xfId="0" applyFont="1" applyFill="1" applyBorder="1" applyAlignment="1" applyProtection="1">
      <alignment horizontal="center"/>
    </xf>
    <xf numFmtId="0" fontId="0" fillId="11" borderId="0" xfId="0" applyFill="1">
      <alignment wrapText="1"/>
    </xf>
    <xf numFmtId="166" fontId="0" fillId="0" borderId="27" xfId="0" applyNumberFormat="1" applyBorder="1" applyAlignment="1">
      <alignment horizontal="left" vertical="center" wrapText="1"/>
    </xf>
    <xf numFmtId="2" fontId="37" fillId="0" borderId="0" xfId="14" applyNumberFormat="1" applyFont="1" applyFill="1" applyBorder="1" applyAlignment="1" applyProtection="1">
      <alignment horizontal="left" vertical="center"/>
    </xf>
    <xf numFmtId="2" fontId="37" fillId="5" borderId="0" xfId="14" applyNumberFormat="1" applyFont="1" applyFill="1" applyBorder="1" applyAlignment="1" applyProtection="1">
      <alignment horizontal="left" vertical="center"/>
    </xf>
    <xf numFmtId="0" fontId="51" fillId="0" borderId="28" xfId="0" applyFont="1" applyFill="1" applyBorder="1" applyAlignment="1" applyProtection="1">
      <alignment horizontal="right" vertical="center"/>
      <protection locked="0"/>
    </xf>
    <xf numFmtId="0" fontId="37" fillId="0" borderId="0" xfId="0" applyFont="1" applyFill="1" applyBorder="1" applyAlignment="1" applyProtection="1">
      <alignment horizontal="right"/>
    </xf>
    <xf numFmtId="0" fontId="32" fillId="5" borderId="0" xfId="0" applyFont="1" applyFill="1" applyBorder="1" applyAlignment="1" applyProtection="1">
      <alignment horizontal="left"/>
    </xf>
    <xf numFmtId="0" fontId="32" fillId="0" borderId="0" xfId="0" applyFont="1" applyFill="1" applyBorder="1" applyAlignment="1" applyProtection="1">
      <alignment horizontal="left"/>
    </xf>
    <xf numFmtId="0" fontId="37" fillId="5" borderId="0" xfId="0" applyFont="1" applyFill="1" applyBorder="1" applyAlignment="1" applyProtection="1">
      <alignment wrapText="1"/>
    </xf>
    <xf numFmtId="0" fontId="21" fillId="5" borderId="0" xfId="0" applyFont="1" applyFill="1" applyBorder="1" applyAlignment="1" applyProtection="1"/>
    <xf numFmtId="0" fontId="37" fillId="5" borderId="0" xfId="0" applyFont="1" applyFill="1" applyBorder="1" applyAlignment="1" applyProtection="1">
      <alignment horizontal="right"/>
    </xf>
    <xf numFmtId="0" fontId="5" fillId="0" borderId="23" xfId="0" applyFont="1" applyBorder="1" applyAlignment="1"/>
    <xf numFmtId="1" fontId="37" fillId="5" borderId="2" xfId="0" applyNumberFormat="1" applyFont="1" applyFill="1" applyBorder="1" applyAlignment="1" applyProtection="1">
      <alignment horizontal="right" vertical="center"/>
    </xf>
    <xf numFmtId="0" fontId="32" fillId="5" borderId="2" xfId="0" applyFont="1" applyFill="1" applyBorder="1" applyAlignment="1" applyProtection="1">
      <alignment horizontal="left" vertical="center"/>
    </xf>
    <xf numFmtId="0" fontId="0" fillId="0" borderId="0" xfId="0" applyBorder="1" applyAlignment="1">
      <alignment vertical="center" wrapText="1"/>
    </xf>
    <xf numFmtId="0" fontId="0" fillId="0" borderId="0" xfId="0" applyAlignment="1">
      <alignment vertical="center" wrapText="1"/>
    </xf>
    <xf numFmtId="2" fontId="54" fillId="0" borderId="0" xfId="0" applyNumberFormat="1" applyFont="1" applyFill="1" applyBorder="1" applyAlignment="1" applyProtection="1">
      <alignment horizontal="right" vertical="center"/>
      <protection locked="0"/>
    </xf>
    <xf numFmtId="0" fontId="54" fillId="5" borderId="0" xfId="0" applyFont="1" applyFill="1" applyBorder="1" applyAlignment="1" applyProtection="1">
      <alignment horizontal="right" vertical="center"/>
      <protection locked="0"/>
    </xf>
    <xf numFmtId="2" fontId="54" fillId="5" borderId="0" xfId="0" applyNumberFormat="1" applyFont="1" applyFill="1" applyBorder="1" applyAlignment="1" applyProtection="1">
      <alignment horizontal="right" vertical="center" wrapText="1"/>
      <protection locked="0"/>
    </xf>
    <xf numFmtId="0" fontId="54" fillId="0" borderId="0" xfId="0" applyFont="1" applyFill="1" applyBorder="1" applyAlignment="1" applyProtection="1">
      <alignment horizontal="right" vertical="center"/>
      <protection locked="0"/>
    </xf>
    <xf numFmtId="0" fontId="37" fillId="5" borderId="2" xfId="0" applyFont="1" applyFill="1" applyBorder="1" applyAlignment="1" applyProtection="1">
      <alignment horizontal="left" vertical="center"/>
    </xf>
    <xf numFmtId="0" fontId="55" fillId="5" borderId="22" xfId="0" applyFont="1" applyFill="1" applyBorder="1" applyAlignment="1" applyProtection="1">
      <alignment horizontal="left" vertical="center"/>
    </xf>
    <xf numFmtId="0" fontId="55" fillId="5" borderId="2" xfId="0" applyFont="1" applyFill="1" applyBorder="1" applyAlignment="1" applyProtection="1">
      <alignment horizontal="left" vertical="center"/>
    </xf>
    <xf numFmtId="0" fontId="37" fillId="5" borderId="0" xfId="0" applyFont="1" applyFill="1" applyBorder="1" applyAlignment="1" applyProtection="1">
      <alignment horizontal="right" vertical="center"/>
    </xf>
    <xf numFmtId="0" fontId="37" fillId="5" borderId="0" xfId="0" applyFont="1" applyFill="1" applyBorder="1" applyAlignment="1" applyProtection="1">
      <alignment vertical="center" wrapText="1"/>
    </xf>
    <xf numFmtId="2" fontId="54" fillId="0" borderId="0" xfId="14" applyNumberFormat="1" applyFont="1" applyFill="1" applyBorder="1" applyAlignment="1" applyProtection="1">
      <alignment horizontal="right" vertical="center"/>
      <protection locked="0"/>
    </xf>
    <xf numFmtId="2" fontId="54" fillId="5" borderId="0" xfId="14" applyNumberFormat="1" applyFont="1" applyFill="1" applyBorder="1" applyAlignment="1" applyProtection="1">
      <alignment horizontal="right" vertical="center"/>
      <protection locked="0"/>
    </xf>
    <xf numFmtId="0" fontId="5" fillId="0" borderId="24" xfId="0" applyFont="1" applyBorder="1" applyAlignment="1"/>
    <xf numFmtId="0" fontId="5" fillId="0" borderId="25" xfId="0" applyFont="1" applyBorder="1" applyAlignment="1"/>
    <xf numFmtId="0" fontId="5" fillId="0" borderId="0" xfId="0" applyFont="1" applyBorder="1" applyAlignment="1"/>
    <xf numFmtId="0" fontId="5" fillId="0" borderId="0" xfId="0" applyFont="1" applyBorder="1" applyAlignment="1">
      <alignment wrapText="1"/>
    </xf>
    <xf numFmtId="164" fontId="27" fillId="0" borderId="0" xfId="0" applyNumberFormat="1" applyFont="1" applyBorder="1" applyAlignment="1"/>
    <xf numFmtId="164" fontId="27" fillId="0" borderId="0" xfId="0" applyNumberFormat="1" applyFont="1" applyBorder="1" applyAlignment="1">
      <alignment wrapText="1"/>
    </xf>
    <xf numFmtId="0" fontId="0" fillId="6" borderId="0" xfId="0" applyFill="1" applyAlignment="1" applyProtection="1"/>
    <xf numFmtId="0" fontId="0" fillId="7" borderId="0" xfId="0" applyFont="1" applyFill="1" applyAlignment="1" applyProtection="1"/>
    <xf numFmtId="0" fontId="0" fillId="0" borderId="27" xfId="0" applyNumberFormat="1" applyBorder="1" applyAlignment="1">
      <alignment horizontal="left"/>
    </xf>
    <xf numFmtId="0" fontId="0" fillId="0" borderId="0" xfId="0" applyBorder="1" applyAlignment="1">
      <alignment horizontal="left" vertical="top" wrapText="1"/>
    </xf>
    <xf numFmtId="0" fontId="5" fillId="0" borderId="0" xfId="0" applyFont="1" applyBorder="1" applyAlignment="1">
      <alignment horizontal="left" vertical="top"/>
    </xf>
    <xf numFmtId="166" fontId="5" fillId="0" borderId="0" xfId="0" applyNumberFormat="1" applyFont="1" applyBorder="1" applyAlignment="1">
      <alignment horizontal="left" vertical="top" wrapText="1"/>
    </xf>
    <xf numFmtId="2" fontId="5" fillId="0" borderId="0" xfId="0" applyNumberFormat="1" applyFont="1" applyBorder="1" applyAlignment="1">
      <alignment horizontal="left" vertical="top" wrapText="1"/>
    </xf>
    <xf numFmtId="0" fontId="0" fillId="0" borderId="18" xfId="0" applyBorder="1" applyAlignment="1">
      <alignment horizontal="left" vertical="top" wrapText="1"/>
    </xf>
    <xf numFmtId="0" fontId="5" fillId="0" borderId="19" xfId="0" applyFont="1" applyBorder="1" applyAlignment="1">
      <alignment horizontal="left" vertical="top" wrapText="1"/>
    </xf>
    <xf numFmtId="0" fontId="54" fillId="0" borderId="0" xfId="0" applyFont="1" applyFill="1" applyBorder="1" applyAlignment="1" applyProtection="1">
      <alignment horizontal="center" vertical="center"/>
      <protection locked="0"/>
    </xf>
    <xf numFmtId="14" fontId="4" fillId="3" borderId="1" xfId="9" applyFill="1" applyBorder="1" applyAlignment="1" applyProtection="1">
      <alignment horizontal="left" vertical="center" wrapText="1"/>
      <protection locked="0"/>
    </xf>
    <xf numFmtId="14" fontId="4" fillId="3" borderId="21" xfId="9" applyFont="1" applyFill="1" applyBorder="1" applyAlignment="1" applyProtection="1">
      <alignment horizontal="left" vertical="center"/>
    </xf>
    <xf numFmtId="14" fontId="4" fillId="3" borderId="2" xfId="9" applyFont="1" applyFill="1" applyBorder="1" applyAlignment="1" applyProtection="1">
      <alignment horizontal="left" vertical="center"/>
    </xf>
    <xf numFmtId="14" fontId="29" fillId="3" borderId="21" xfId="9" applyFont="1" applyFill="1" applyBorder="1" applyAlignment="1" applyProtection="1">
      <alignment horizontal="left"/>
    </xf>
    <xf numFmtId="14" fontId="29" fillId="3" borderId="2" xfId="9" applyFont="1" applyFill="1" applyBorder="1" applyAlignment="1" applyProtection="1">
      <alignment horizontal="left"/>
    </xf>
    <xf numFmtId="14" fontId="29" fillId="3" borderId="22" xfId="9" applyFont="1" applyFill="1" applyBorder="1" applyAlignment="1" applyProtection="1">
      <alignment horizontal="left"/>
    </xf>
    <xf numFmtId="14" fontId="58" fillId="3" borderId="4" xfId="9" applyFont="1" applyFill="1" applyBorder="1" applyAlignment="1" applyProtection="1">
      <alignment horizontal="left" vertical="center"/>
      <protection locked="0"/>
    </xf>
    <xf numFmtId="14" fontId="58" fillId="3" borderId="5" xfId="9" applyFont="1" applyFill="1" applyBorder="1" applyAlignment="1" applyProtection="1">
      <alignment horizontal="left" vertical="center"/>
      <protection locked="0"/>
    </xf>
    <xf numFmtId="14" fontId="17" fillId="3" borderId="19" xfId="9" applyFont="1" applyFill="1" applyBorder="1" applyAlignment="1" applyProtection="1">
      <alignment horizontal="left" vertical="center" wrapText="1"/>
      <protection locked="0"/>
    </xf>
    <xf numFmtId="14" fontId="17" fillId="3" borderId="20" xfId="9" applyFont="1" applyFill="1" applyBorder="1" applyAlignment="1" applyProtection="1">
      <alignment horizontal="left" vertical="center" wrapText="1"/>
      <protection locked="0"/>
    </xf>
    <xf numFmtId="164" fontId="45" fillId="5" borderId="2" xfId="14" applyNumberFormat="1" applyFont="1" applyFill="1" applyBorder="1" applyAlignment="1" applyProtection="1">
      <alignment horizontal="center" vertical="center"/>
    </xf>
    <xf numFmtId="164" fontId="45" fillId="5" borderId="22" xfId="14" applyNumberFormat="1" applyFont="1" applyFill="1" applyBorder="1" applyAlignment="1" applyProtection="1">
      <alignment horizontal="center" vertical="center"/>
    </xf>
    <xf numFmtId="164" fontId="57" fillId="5" borderId="2" xfId="14" applyNumberFormat="1" applyFont="1" applyFill="1" applyBorder="1" applyAlignment="1" applyProtection="1">
      <alignment horizontal="center" vertical="center"/>
      <protection locked="0"/>
    </xf>
    <xf numFmtId="0" fontId="32" fillId="5" borderId="0" xfId="0" applyFont="1" applyFill="1" applyBorder="1" applyAlignment="1" applyProtection="1">
      <alignment horizontal="left"/>
    </xf>
    <xf numFmtId="0" fontId="32" fillId="5" borderId="28" xfId="0" applyFont="1" applyFill="1" applyBorder="1" applyAlignment="1" applyProtection="1">
      <alignment horizontal="left"/>
    </xf>
    <xf numFmtId="0" fontId="32" fillId="0" borderId="33" xfId="0" applyFont="1" applyFill="1" applyBorder="1" applyAlignment="1" applyProtection="1">
      <alignment horizontal="left"/>
    </xf>
    <xf numFmtId="0" fontId="32" fillId="0" borderId="34" xfId="0" applyFont="1" applyFill="1" applyBorder="1" applyAlignment="1" applyProtection="1">
      <alignment horizontal="left"/>
    </xf>
    <xf numFmtId="1" fontId="56" fillId="0" borderId="0" xfId="14" applyFont="1" applyFill="1" applyBorder="1" applyAlignment="1" applyProtection="1">
      <alignment horizontal="center" vertical="center" wrapText="1"/>
      <protection locked="0"/>
    </xf>
    <xf numFmtId="1" fontId="56" fillId="0" borderId="28" xfId="14" applyFont="1" applyFill="1" applyBorder="1" applyAlignment="1" applyProtection="1">
      <alignment horizontal="center" vertical="center" wrapText="1"/>
      <protection locked="0"/>
    </xf>
    <xf numFmtId="1" fontId="54" fillId="0" borderId="33" xfId="14" applyFont="1" applyFill="1" applyBorder="1" applyAlignment="1" applyProtection="1">
      <alignment horizontal="right" vertical="center"/>
      <protection locked="0"/>
    </xf>
    <xf numFmtId="1" fontId="54" fillId="0" borderId="34" xfId="14" applyFont="1" applyFill="1" applyBorder="1" applyAlignment="1" applyProtection="1">
      <alignment horizontal="right" vertical="center"/>
      <protection locked="0"/>
    </xf>
    <xf numFmtId="1" fontId="54" fillId="5" borderId="0" xfId="14" applyFont="1" applyFill="1" applyBorder="1" applyAlignment="1" applyProtection="1">
      <alignment horizontal="center" vertical="center"/>
      <protection locked="0"/>
    </xf>
    <xf numFmtId="1" fontId="54" fillId="5" borderId="28" xfId="14"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28" xfId="0" applyFont="1" applyFill="1" applyBorder="1" applyAlignment="1" applyProtection="1">
      <alignment horizontal="center" vertical="center"/>
      <protection locked="0"/>
    </xf>
    <xf numFmtId="0" fontId="45" fillId="5" borderId="0" xfId="0" applyFont="1" applyFill="1" applyBorder="1" applyAlignment="1" applyProtection="1">
      <alignment horizontal="center" vertical="center"/>
      <protection locked="0"/>
    </xf>
    <xf numFmtId="0" fontId="45" fillId="5" borderId="28" xfId="0" applyFont="1" applyFill="1" applyBorder="1" applyAlignment="1" applyProtection="1">
      <alignment horizontal="center" vertical="center"/>
      <protection locked="0"/>
    </xf>
    <xf numFmtId="0" fontId="32" fillId="0" borderId="0" xfId="0" applyFont="1" applyFill="1" applyBorder="1" applyAlignment="1" applyProtection="1">
      <alignment horizontal="left"/>
    </xf>
    <xf numFmtId="0" fontId="32" fillId="0" borderId="28" xfId="0" applyFont="1" applyFill="1" applyBorder="1" applyAlignment="1" applyProtection="1">
      <alignment horizontal="left"/>
    </xf>
    <xf numFmtId="2" fontId="32" fillId="0" borderId="0" xfId="0" applyNumberFormat="1" applyFont="1" applyFill="1" applyBorder="1" applyAlignment="1" applyProtection="1">
      <alignment horizontal="left"/>
    </xf>
    <xf numFmtId="2" fontId="32" fillId="0" borderId="28" xfId="0" applyNumberFormat="1" applyFont="1" applyFill="1" applyBorder="1" applyAlignment="1" applyProtection="1">
      <alignment horizontal="left"/>
    </xf>
    <xf numFmtId="164" fontId="27" fillId="0" borderId="46" xfId="0" applyNumberFormat="1" applyFont="1" applyBorder="1" applyAlignment="1">
      <alignment horizontal="center"/>
    </xf>
    <xf numFmtId="164" fontId="27" fillId="0" borderId="47" xfId="0" applyNumberFormat="1" applyFont="1" applyBorder="1" applyAlignment="1">
      <alignment horizontal="center"/>
    </xf>
    <xf numFmtId="164" fontId="27" fillId="0" borderId="48" xfId="0" applyNumberFormat="1" applyFont="1" applyBorder="1" applyAlignment="1">
      <alignment horizontal="center"/>
    </xf>
    <xf numFmtId="0" fontId="0" fillId="0" borderId="0" xfId="0" applyBorder="1" applyAlignment="1">
      <alignment horizontal="left" wrapText="1"/>
    </xf>
    <xf numFmtId="0" fontId="0" fillId="0" borderId="28" xfId="0" applyBorder="1" applyAlignment="1">
      <alignment horizontal="left"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19" xfId="0"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27" xfId="0" applyBorder="1" applyAlignment="1">
      <alignment horizontal="left" vertical="top" wrapText="1"/>
    </xf>
    <xf numFmtId="1" fontId="5" fillId="0" borderId="0" xfId="0" applyNumberFormat="1" applyFont="1" applyBorder="1" applyAlignment="1">
      <alignment horizontal="left" vertical="top" wrapText="1"/>
    </xf>
    <xf numFmtId="0" fontId="0" fillId="0" borderId="21" xfId="0" applyBorder="1" applyAlignment="1">
      <alignment horizontal="left" vertical="top"/>
    </xf>
    <xf numFmtId="0" fontId="0" fillId="0" borderId="2" xfId="0" applyBorder="1" applyAlignment="1">
      <alignment horizontal="left" vertical="top"/>
    </xf>
    <xf numFmtId="0" fontId="5" fillId="0" borderId="2" xfId="0" applyFont="1" applyBorder="1" applyAlignment="1">
      <alignment horizontal="left" vertical="top"/>
    </xf>
    <xf numFmtId="0" fontId="5" fillId="0" borderId="22"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5" fillId="0" borderId="19" xfId="0" applyFont="1" applyBorder="1" applyAlignment="1">
      <alignment horizontal="left" vertical="top"/>
    </xf>
    <xf numFmtId="0" fontId="5" fillId="0" borderId="20" xfId="0" applyFont="1" applyBorder="1" applyAlignment="1">
      <alignment horizontal="left" vertical="top"/>
    </xf>
    <xf numFmtId="0" fontId="0" fillId="0" borderId="28" xfId="0" applyBorder="1" applyAlignment="1">
      <alignment horizontal="left" vertical="top"/>
    </xf>
    <xf numFmtId="164" fontId="5" fillId="0" borderId="0" xfId="0" applyNumberFormat="1" applyFont="1" applyBorder="1" applyAlignment="1">
      <alignment horizontal="left" vertical="top" wrapText="1"/>
    </xf>
    <xf numFmtId="164" fontId="5" fillId="0" borderId="28" xfId="0" applyNumberFormat="1" applyFont="1" applyBorder="1" applyAlignment="1">
      <alignment horizontal="left" vertical="top" wrapText="1"/>
    </xf>
    <xf numFmtId="0" fontId="5" fillId="0" borderId="0" xfId="0" applyFont="1" applyBorder="1" applyAlignment="1">
      <alignment horizontal="left" vertical="top"/>
    </xf>
    <xf numFmtId="0" fontId="5" fillId="0" borderId="28" xfId="0" applyFont="1"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44" fillId="0" borderId="18" xfId="0" applyFont="1" applyBorder="1" applyAlignment="1">
      <alignment horizontal="left" wrapText="1"/>
    </xf>
    <xf numFmtId="0" fontId="44" fillId="0" borderId="19" xfId="0" applyFont="1" applyBorder="1" applyAlignment="1">
      <alignment horizontal="left" wrapText="1"/>
    </xf>
    <xf numFmtId="0" fontId="39" fillId="8" borderId="3" xfId="16" applyFont="1" applyFill="1" applyBorder="1" applyAlignment="1" applyProtection="1">
      <alignment horizontal="center"/>
    </xf>
    <xf numFmtId="0" fontId="39" fillId="8" borderId="4" xfId="16" applyFont="1" applyFill="1" applyBorder="1" applyAlignment="1" applyProtection="1">
      <alignment horizontal="center"/>
    </xf>
    <xf numFmtId="0" fontId="39" fillId="8" borderId="2" xfId="16" applyFont="1" applyFill="1" applyBorder="1" applyAlignment="1" applyProtection="1">
      <alignment horizontal="center"/>
    </xf>
    <xf numFmtId="0" fontId="39" fillId="8" borderId="22" xfId="16" applyFont="1" applyFill="1" applyBorder="1" applyAlignment="1" applyProtection="1">
      <alignment horizontal="center"/>
    </xf>
    <xf numFmtId="44" fontId="43" fillId="8" borderId="3" xfId="17" applyNumberFormat="1" applyFont="1" applyFill="1" applyBorder="1" applyAlignment="1" applyProtection="1">
      <alignment horizontal="center" vertical="center"/>
    </xf>
    <xf numFmtId="44" fontId="43" fillId="8" borderId="4" xfId="17" applyNumberFormat="1" applyFont="1" applyFill="1" applyBorder="1" applyAlignment="1" applyProtection="1">
      <alignment horizontal="center" vertical="center"/>
    </xf>
    <xf numFmtId="44" fontId="43" fillId="8" borderId="5" xfId="17" applyNumberFormat="1" applyFont="1" applyFill="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32" fillId="8" borderId="21" xfId="0" applyFont="1" applyFill="1" applyBorder="1" applyAlignment="1" applyProtection="1">
      <alignment horizontal="center"/>
    </xf>
    <xf numFmtId="0" fontId="32" fillId="8" borderId="2" xfId="0" applyFont="1" applyFill="1" applyBorder="1" applyAlignment="1" applyProtection="1">
      <alignment horizontal="center"/>
    </xf>
    <xf numFmtId="0" fontId="8" fillId="3" borderId="3" xfId="0" applyFont="1" applyFill="1" applyBorder="1" applyAlignment="1" applyProtection="1">
      <alignment horizontal="center" wrapText="1"/>
    </xf>
    <xf numFmtId="0" fontId="8" fillId="3" borderId="4" xfId="0" applyFont="1" applyFill="1" applyBorder="1" applyAlignment="1" applyProtection="1">
      <alignment horizontal="center" wrapText="1"/>
    </xf>
    <xf numFmtId="0" fontId="46" fillId="3" borderId="18" xfId="0" applyFont="1" applyFill="1" applyBorder="1" applyAlignment="1" applyProtection="1">
      <alignment horizontal="right" vertical="center"/>
    </xf>
    <xf numFmtId="0" fontId="46" fillId="3" borderId="19" xfId="0" applyFont="1" applyFill="1" applyBorder="1" applyAlignment="1" applyProtection="1">
      <alignment horizontal="right" vertical="center"/>
    </xf>
    <xf numFmtId="0" fontId="46" fillId="0" borderId="19" xfId="15" applyFont="1" applyFill="1" applyBorder="1" applyAlignment="1" applyProtection="1">
      <alignment horizontal="center" vertical="center"/>
    </xf>
    <xf numFmtId="0" fontId="46" fillId="3" borderId="19" xfId="0" applyFont="1" applyFill="1" applyBorder="1" applyAlignment="1" applyProtection="1">
      <alignment horizontal="left" vertical="center"/>
    </xf>
    <xf numFmtId="165" fontId="32" fillId="9" borderId="3" xfId="0" applyNumberFormat="1" applyFont="1" applyFill="1" applyBorder="1" applyAlignment="1" applyProtection="1">
      <alignment horizontal="center" vertical="center"/>
    </xf>
    <xf numFmtId="165" fontId="32" fillId="9" borderId="5" xfId="0" applyNumberFormat="1" applyFont="1" applyFill="1" applyBorder="1" applyAlignment="1" applyProtection="1">
      <alignment horizontal="center" vertical="center"/>
    </xf>
    <xf numFmtId="4" fontId="32" fillId="9" borderId="3" xfId="0" applyNumberFormat="1" applyFont="1" applyFill="1" applyBorder="1" applyAlignment="1" applyProtection="1">
      <alignment horizontal="center" vertical="center"/>
    </xf>
    <xf numFmtId="4" fontId="32" fillId="9" borderId="4" xfId="0" applyNumberFormat="1" applyFont="1" applyFill="1" applyBorder="1" applyAlignment="1" applyProtection="1">
      <alignment horizontal="center" vertical="center"/>
    </xf>
    <xf numFmtId="4" fontId="32" fillId="9" borderId="5" xfId="0" applyNumberFormat="1" applyFont="1" applyFill="1" applyBorder="1" applyAlignment="1" applyProtection="1">
      <alignment horizontal="center" vertical="center"/>
    </xf>
    <xf numFmtId="0" fontId="32" fillId="9" borderId="3" xfId="0" applyFont="1" applyFill="1" applyBorder="1" applyAlignment="1" applyProtection="1">
      <alignment horizontal="right"/>
    </xf>
    <xf numFmtId="0" fontId="32" fillId="9" borderId="4" xfId="0" applyFont="1" applyFill="1" applyBorder="1" applyAlignment="1" applyProtection="1">
      <alignment horizontal="right"/>
    </xf>
    <xf numFmtId="0" fontId="32" fillId="9" borderId="5" xfId="0" applyFont="1" applyFill="1" applyBorder="1" applyAlignment="1" applyProtection="1">
      <alignment horizontal="right"/>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5" fillId="0" borderId="3" xfId="0" applyFont="1" applyBorder="1" applyAlignment="1" applyProtection="1">
      <alignment horizontal="center"/>
    </xf>
    <xf numFmtId="0" fontId="5" fillId="0" borderId="5" xfId="0" applyFont="1" applyBorder="1" applyAlignment="1" applyProtection="1">
      <alignment horizontal="center"/>
    </xf>
    <xf numFmtId="0" fontId="36" fillId="9" borderId="35" xfId="0" applyFont="1" applyFill="1" applyBorder="1" applyAlignment="1" applyProtection="1">
      <alignment horizontal="center"/>
    </xf>
    <xf numFmtId="0" fontId="36" fillId="9" borderId="36" xfId="0" applyFont="1" applyFill="1" applyBorder="1" applyAlignment="1" applyProtection="1">
      <alignment horizontal="center"/>
    </xf>
    <xf numFmtId="0" fontId="36" fillId="9" borderId="45" xfId="0" applyFont="1" applyFill="1" applyBorder="1" applyAlignment="1" applyProtection="1">
      <alignment horizontal="center"/>
    </xf>
    <xf numFmtId="4" fontId="36" fillId="9" borderId="38" xfId="0" applyNumberFormat="1" applyFont="1" applyFill="1" applyBorder="1" applyAlignment="1" applyProtection="1">
      <alignment horizontal="center"/>
      <protection locked="0"/>
    </xf>
    <xf numFmtId="4" fontId="36" fillId="9" borderId="10" xfId="0" applyNumberFormat="1" applyFont="1" applyFill="1" applyBorder="1" applyAlignment="1" applyProtection="1">
      <alignment horizontal="center"/>
      <protection locked="0"/>
    </xf>
    <xf numFmtId="0" fontId="7" fillId="6" borderId="21" xfId="0" applyFont="1" applyFill="1" applyBorder="1" applyAlignment="1" applyProtection="1">
      <alignment horizontal="center"/>
    </xf>
    <xf numFmtId="0" fontId="7" fillId="6" borderId="2" xfId="0" applyFont="1" applyFill="1" applyBorder="1" applyAlignment="1" applyProtection="1">
      <alignment horizontal="center"/>
    </xf>
    <xf numFmtId="4" fontId="36" fillId="9" borderId="41" xfId="0" applyNumberFormat="1" applyFont="1" applyFill="1" applyBorder="1" applyAlignment="1" applyProtection="1">
      <alignment horizontal="center"/>
      <protection locked="0"/>
    </xf>
    <xf numFmtId="4" fontId="36" fillId="9" borderId="16" xfId="0" applyNumberFormat="1" applyFont="1" applyFill="1" applyBorder="1" applyAlignment="1" applyProtection="1">
      <alignment horizontal="center"/>
      <protection locked="0"/>
    </xf>
    <xf numFmtId="168" fontId="32" fillId="9" borderId="35" xfId="0" applyNumberFormat="1" applyFont="1" applyFill="1" applyBorder="1" applyAlignment="1" applyProtection="1">
      <alignment horizontal="center" vertical="center"/>
    </xf>
    <xf numFmtId="168" fontId="32" fillId="9" borderId="36" xfId="0" applyNumberFormat="1" applyFont="1" applyFill="1" applyBorder="1" applyAlignment="1" applyProtection="1">
      <alignment horizontal="center" vertical="center"/>
    </xf>
    <xf numFmtId="167" fontId="36" fillId="9" borderId="41" xfId="0" applyNumberFormat="1" applyFont="1" applyFill="1" applyBorder="1" applyAlignment="1" applyProtection="1">
      <alignment horizontal="center"/>
      <protection locked="0"/>
    </xf>
    <xf numFmtId="167" fontId="36" fillId="9" borderId="13" xfId="0" applyNumberFormat="1" applyFont="1" applyFill="1" applyBorder="1" applyAlignment="1" applyProtection="1">
      <alignment horizontal="center"/>
      <protection locked="0"/>
    </xf>
    <xf numFmtId="4" fontId="36" fillId="9" borderId="7" xfId="0" applyNumberFormat="1" applyFont="1" applyFill="1" applyBorder="1" applyAlignment="1" applyProtection="1">
      <alignment horizontal="center"/>
      <protection locked="0"/>
    </xf>
    <xf numFmtId="4" fontId="32" fillId="9" borderId="35" xfId="0" applyNumberFormat="1" applyFont="1" applyFill="1" applyBorder="1" applyAlignment="1" applyProtection="1">
      <alignment horizontal="center" vertical="center"/>
    </xf>
    <xf numFmtId="4" fontId="32" fillId="9" borderId="45" xfId="0" applyNumberFormat="1" applyFont="1" applyFill="1" applyBorder="1" applyAlignment="1" applyProtection="1">
      <alignment horizontal="center" vertical="center"/>
    </xf>
  </cellXfs>
  <cellStyles count="18">
    <cellStyle name="Bad" xfId="15" builtinId="27"/>
    <cellStyle name="Comma" xfId="1" builtinId="3" customBuiltin="1"/>
    <cellStyle name="Comma [0]" xfId="2" builtinId="6" customBuiltin="1"/>
    <cellStyle name="Currency" xfId="3" builtinId="4" customBuiltin="1"/>
    <cellStyle name="Currency [0]" xfId="4" builtinId="7" customBuiltin="1"/>
    <cellStyle name="Currency 2" xfId="17"/>
    <cellStyle name="Date" xfId="9"/>
    <cellStyle name="Heading 1" xfId="7" builtinId="16" customBuiltin="1"/>
    <cellStyle name="Heading 2" xfId="11" builtinId="17" customBuiltin="1"/>
    <cellStyle name="Heading 3" xfId="12" builtinId="18" customBuiltin="1"/>
    <cellStyle name="Heading 4" xfId="13" builtinId="19" customBuiltin="1"/>
    <cellStyle name="Input box" xfId="8"/>
    <cellStyle name="Mileage" xfId="14"/>
    <cellStyle name="Normal" xfId="0" builtinId="0" customBuiltin="1"/>
    <cellStyle name="Normal 2" xfId="16"/>
    <cellStyle name="Percent" xfId="5" builtinId="5" customBuiltin="1"/>
    <cellStyle name="Right align" xfId="10"/>
    <cellStyle name="Title" xfId="6" builtinId="15" customBuiltin="1"/>
  </cellStyles>
  <dxfs count="17">
    <dxf>
      <fill>
        <gradientFill degree="90">
          <stop position="0">
            <color theme="0"/>
          </stop>
          <stop position="1">
            <color rgb="FF00B0F0"/>
          </stop>
        </gradientFill>
      </fill>
    </dxf>
    <dxf>
      <fill>
        <gradientFill degree="90">
          <stop position="0">
            <color theme="0"/>
          </stop>
          <stop position="1">
            <color rgb="FFC00000"/>
          </stop>
        </gradientFill>
      </fill>
    </dxf>
    <dxf>
      <font>
        <color rgb="FF960000"/>
      </font>
      <fill>
        <gradientFill degree="90">
          <stop position="0">
            <color theme="0"/>
          </stop>
          <stop position="1">
            <color rgb="FFC00000"/>
          </stop>
        </gradientFill>
      </fill>
    </dxf>
    <dxf>
      <font>
        <color rgb="FF006432"/>
      </font>
      <fill>
        <gradientFill degree="90">
          <stop position="0">
            <color theme="0"/>
          </stop>
          <stop position="1">
            <color rgb="FF00B050"/>
          </stop>
        </gradientFill>
      </fill>
    </dxf>
    <dxf>
      <font>
        <color rgb="FF960000"/>
      </font>
      <fill>
        <gradientFill degree="90">
          <stop position="0">
            <color theme="0"/>
          </stop>
          <stop position="1">
            <color rgb="FFC00000"/>
          </stop>
        </gradientFill>
      </fill>
    </dxf>
    <dxf>
      <font>
        <color rgb="FF006432"/>
      </font>
      <fill>
        <gradientFill degree="90">
          <stop position="0">
            <color theme="0"/>
          </stop>
          <stop position="1">
            <color rgb="FF00B050"/>
          </stop>
        </gradientFill>
      </fill>
    </dxf>
    <dxf>
      <font>
        <color rgb="FF00B050"/>
      </font>
    </dxf>
    <dxf>
      <font>
        <color rgb="FF006432"/>
      </font>
      <fill>
        <gradientFill degree="90">
          <stop position="0">
            <color theme="0"/>
          </stop>
          <stop position="1">
            <color rgb="FF00B050"/>
          </stop>
        </gradientFill>
      </fill>
    </dxf>
    <dxf>
      <font>
        <color rgb="FF960000"/>
      </font>
      <fill>
        <gradientFill degree="90">
          <stop position="0">
            <color theme="0"/>
          </stop>
          <stop position="1">
            <color rgb="FFC00000"/>
          </stop>
        </gradientFill>
      </fill>
    </dxf>
    <dxf>
      <font>
        <color rgb="FF960000"/>
      </font>
      <fill>
        <gradientFill degree="90">
          <stop position="0">
            <color theme="0"/>
          </stop>
          <stop position="1">
            <color rgb="FFC00000"/>
          </stop>
        </gradientFill>
      </fill>
    </dxf>
    <dxf>
      <font>
        <color rgb="FF960000"/>
      </font>
      <fill>
        <gradientFill degree="90">
          <stop position="0">
            <color theme="0"/>
          </stop>
          <stop position="1">
            <color rgb="FFC00000"/>
          </stop>
        </gradientFill>
      </fill>
    </dxf>
    <dxf>
      <font>
        <color rgb="FF006432"/>
      </font>
      <fill>
        <gradientFill degree="90">
          <stop position="0">
            <color theme="0"/>
          </stop>
          <stop position="1">
            <color rgb="FF008A3E"/>
          </stop>
        </gradientFill>
      </fill>
    </dxf>
    <dxf>
      <font>
        <color rgb="FF960000"/>
      </font>
      <fill>
        <gradientFill degree="90">
          <stop position="0">
            <color theme="0"/>
          </stop>
          <stop position="1">
            <color rgb="FFC00000"/>
          </stop>
        </gradientFill>
      </fill>
    </dxf>
    <dxf>
      <font>
        <color rgb="FF006432"/>
      </font>
      <fill>
        <gradientFill degree="90">
          <stop position="0">
            <color theme="0"/>
          </stop>
          <stop position="1">
            <color rgb="FF00B050"/>
          </stop>
        </gradientFill>
      </fill>
    </dxf>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Light1" defaultPivotStyle="PivotStyleLight16">
    <tableStyle name="Business Table" pivot="0" count="3">
      <tableStyleElement type="wholeTable" dxfId="16"/>
      <tableStyleElement type="headerRow" dxfId="15"/>
      <tableStyleElement type="secondRowStripe" dxfId="1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mruColors>
      <color rgb="FF343434"/>
      <color rgb="FF960000"/>
      <color rgb="FF006432"/>
      <color rgb="FF008A3E"/>
      <color rgb="FF00B050"/>
      <color rgb="FF000000"/>
      <color rgb="FF5F5F5F"/>
      <color rgb="FF568424"/>
      <color rgb="FFFF3F3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12</xdr:col>
      <xdr:colOff>85074</xdr:colOff>
      <xdr:row>10</xdr:row>
      <xdr:rowOff>20088</xdr:rowOff>
    </xdr:to>
    <xdr:pic>
      <xdr:nvPicPr>
        <xdr:cNvPr id="2" name="Picture 1" descr="Decorative element">
          <a:extLst>
            <a:ext uri="{FF2B5EF4-FFF2-40B4-BE49-F238E27FC236}">
              <a16:creationId xmlns:a16="http://schemas.microsoft.com/office/drawing/2014/main" id="{07BEE4F2-1424-4BE0-AA80-D3D24CEB1E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1" y="219075"/>
          <a:ext cx="12306300" cy="1658388"/>
        </a:xfrm>
        <a:prstGeom prst="rect">
          <a:avLst/>
        </a:prstGeom>
      </xdr:spPr>
    </xdr:pic>
    <xdr:clientData/>
  </xdr:twoCellAnchor>
  <xdr:twoCellAnchor editAs="oneCell">
    <xdr:from>
      <xdr:col>1</xdr:col>
      <xdr:colOff>228600</xdr:colOff>
      <xdr:row>2</xdr:row>
      <xdr:rowOff>9525</xdr:rowOff>
    </xdr:from>
    <xdr:to>
      <xdr:col>4</xdr:col>
      <xdr:colOff>133654</xdr:colOff>
      <xdr:row>8</xdr:row>
      <xdr:rowOff>118595</xdr:rowOff>
    </xdr:to>
    <xdr:pic>
      <xdr:nvPicPr>
        <xdr:cNvPr id="4" name="Picture 3">
          <a:extLst>
            <a:ext uri="{FF2B5EF4-FFF2-40B4-BE49-F238E27FC236}">
              <a16:creationId xmlns:a16="http://schemas.microsoft.com/office/drawing/2014/main" id="{3CC2A3C5-A74B-4F56-B658-838B11739CF3}"/>
            </a:ext>
          </a:extLst>
        </xdr:cNvPr>
        <xdr:cNvPicPr>
          <a:picLocks noChangeAspect="1"/>
        </xdr:cNvPicPr>
      </xdr:nvPicPr>
      <xdr:blipFill>
        <a:blip xmlns:r="http://schemas.openxmlformats.org/officeDocument/2006/relationships" r:embed="rId2"/>
        <a:stretch>
          <a:fillRect/>
        </a:stretch>
      </xdr:blipFill>
      <xdr:spPr>
        <a:xfrm>
          <a:off x="228600" y="381000"/>
          <a:ext cx="4127350" cy="1194920"/>
        </a:xfrm>
        <a:prstGeom prst="rect">
          <a:avLst/>
        </a:prstGeom>
      </xdr:spPr>
    </xdr:pic>
    <xdr:clientData/>
  </xdr:twoCellAnchor>
  <xdr:twoCellAnchor editAs="oneCell">
    <xdr:from>
      <xdr:col>9</xdr:col>
      <xdr:colOff>713013</xdr:colOff>
      <xdr:row>1</xdr:row>
      <xdr:rowOff>9525</xdr:rowOff>
    </xdr:from>
    <xdr:to>
      <xdr:col>12</xdr:col>
      <xdr:colOff>111576</xdr:colOff>
      <xdr:row>10</xdr:row>
      <xdr:rowOff>3201</xdr:rowOff>
    </xdr:to>
    <xdr:pic>
      <xdr:nvPicPr>
        <xdr:cNvPr id="5" name="Picture 4">
          <a:extLst>
            <a:ext uri="{FF2B5EF4-FFF2-40B4-BE49-F238E27FC236}">
              <a16:creationId xmlns:a16="http://schemas.microsoft.com/office/drawing/2014/main" id="{F7B8FAB0-AF4F-4D74-8A92-ABEFBA3EF4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21834" y="227239"/>
          <a:ext cx="1643743" cy="1599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224118</xdr:colOff>
      <xdr:row>1</xdr:row>
      <xdr:rowOff>33617</xdr:rowOff>
    </xdr:from>
    <xdr:to>
      <xdr:col>25</xdr:col>
      <xdr:colOff>509480</xdr:colOff>
      <xdr:row>30</xdr:row>
      <xdr:rowOff>132450</xdr:rowOff>
    </xdr:to>
    <xdr:pic>
      <xdr:nvPicPr>
        <xdr:cNvPr id="2" name="Picture 1">
          <a:extLst>
            <a:ext uri="{FF2B5EF4-FFF2-40B4-BE49-F238E27FC236}">
              <a16:creationId xmlns:a16="http://schemas.microsoft.com/office/drawing/2014/main" id="{78290291-4763-416E-A829-9CCB1ECA84D5}"/>
            </a:ext>
          </a:extLst>
        </xdr:cNvPr>
        <xdr:cNvPicPr>
          <a:picLocks noChangeAspect="1"/>
        </xdr:cNvPicPr>
      </xdr:nvPicPr>
      <xdr:blipFill>
        <a:blip xmlns:r="http://schemas.openxmlformats.org/officeDocument/2006/relationships" r:embed="rId1"/>
        <a:stretch>
          <a:fillRect/>
        </a:stretch>
      </xdr:blipFill>
      <xdr:spPr>
        <a:xfrm>
          <a:off x="14321118" y="224117"/>
          <a:ext cx="6437390" cy="7070911"/>
        </a:xfrm>
        <a:prstGeom prst="rect">
          <a:avLst/>
        </a:prstGeom>
      </xdr:spPr>
    </xdr:pic>
    <xdr:clientData/>
  </xdr:twoCellAnchor>
</xdr:wsDr>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S38"/>
  <sheetViews>
    <sheetView showGridLines="0" tabSelected="1" zoomScale="70" zoomScaleNormal="70" workbookViewId="0">
      <selection activeCell="Q19" sqref="Q19"/>
    </sheetView>
  </sheetViews>
  <sheetFormatPr defaultRowHeight="14.25"/>
  <cols>
    <col min="1" max="1" width="5.25" customWidth="1"/>
    <col min="2" max="2" width="14.625" customWidth="1"/>
    <col min="3" max="3" width="29.75" customWidth="1"/>
    <col min="4" max="4" width="11" customWidth="1"/>
    <col min="5" max="5" width="6.875" customWidth="1"/>
    <col min="6" max="6" width="4.25" customWidth="1"/>
    <col min="7" max="7" width="6.25" customWidth="1"/>
    <col min="8" max="8" width="20.125" customWidth="1"/>
    <col min="9" max="9" width="38.25" customWidth="1"/>
    <col min="10" max="10" width="14.25" customWidth="1"/>
    <col min="11" max="11" width="11.625" customWidth="1"/>
    <col min="12" max="12" width="3.5" customWidth="1"/>
    <col min="13" max="13" width="1.625" customWidth="1"/>
  </cols>
  <sheetData>
    <row r="1" spans="2:19" ht="17.25" thickBot="1">
      <c r="B1" s="20"/>
      <c r="O1" s="63"/>
    </row>
    <row r="2" spans="2:19">
      <c r="B2" s="53"/>
      <c r="C2" s="58"/>
      <c r="D2" s="58"/>
      <c r="E2" s="58"/>
      <c r="F2" s="58"/>
      <c r="G2" s="58"/>
      <c r="H2" s="58"/>
      <c r="I2" s="58"/>
      <c r="J2" s="58"/>
      <c r="K2" s="58"/>
      <c r="L2" s="58"/>
      <c r="M2" s="59"/>
      <c r="N2" s="36"/>
      <c r="O2" s="36"/>
      <c r="P2" s="36"/>
      <c r="Q2" s="36"/>
      <c r="R2" s="36"/>
      <c r="S2" s="36"/>
    </row>
    <row r="3" spans="2:19">
      <c r="B3" s="38"/>
      <c r="C3" s="36"/>
      <c r="D3" s="36"/>
      <c r="E3" s="36"/>
      <c r="F3" s="36"/>
      <c r="G3" s="36"/>
      <c r="H3" s="36"/>
      <c r="I3" s="36"/>
      <c r="J3" s="36"/>
      <c r="K3" s="36"/>
      <c r="L3" s="36"/>
      <c r="M3" s="37"/>
      <c r="N3" s="36"/>
      <c r="O3" s="36"/>
      <c r="P3" s="36"/>
      <c r="Q3" s="36"/>
      <c r="R3" s="36"/>
      <c r="S3" s="36"/>
    </row>
    <row r="4" spans="2:19">
      <c r="B4" s="38"/>
      <c r="C4" s="36"/>
      <c r="D4" s="36"/>
      <c r="E4" s="36"/>
      <c r="F4" s="36"/>
      <c r="G4" s="36"/>
      <c r="H4" s="36"/>
      <c r="I4" s="36"/>
      <c r="J4" s="36"/>
      <c r="K4" s="36"/>
      <c r="L4" s="36"/>
      <c r="M4" s="37"/>
      <c r="N4" s="36"/>
      <c r="O4" s="36"/>
      <c r="P4" s="36"/>
      <c r="Q4" s="36"/>
      <c r="R4" s="36"/>
      <c r="S4" s="36"/>
    </row>
    <row r="5" spans="2:19">
      <c r="B5" s="38"/>
      <c r="C5" s="36"/>
      <c r="D5" s="36"/>
      <c r="E5" s="36"/>
      <c r="F5" s="36"/>
      <c r="G5" s="36"/>
      <c r="H5" s="36"/>
      <c r="I5" s="36"/>
      <c r="J5" s="36"/>
      <c r="K5" s="36"/>
      <c r="L5" s="36"/>
      <c r="M5" s="37"/>
      <c r="N5" s="36"/>
      <c r="O5" s="36"/>
      <c r="P5" s="36"/>
      <c r="Q5" s="36"/>
      <c r="R5" s="36"/>
      <c r="S5" s="36"/>
    </row>
    <row r="6" spans="2:19">
      <c r="B6" s="38"/>
      <c r="C6" s="36"/>
      <c r="D6" s="36"/>
      <c r="E6" s="36"/>
      <c r="F6" s="36"/>
      <c r="G6" s="36"/>
      <c r="H6" s="36"/>
      <c r="I6" s="36"/>
      <c r="J6" s="36"/>
      <c r="K6" s="36"/>
      <c r="L6" s="36"/>
      <c r="M6" s="37"/>
      <c r="N6" s="36"/>
      <c r="O6" s="36"/>
      <c r="P6" s="36"/>
      <c r="Q6" s="36"/>
      <c r="R6" s="36"/>
      <c r="S6" s="36"/>
    </row>
    <row r="7" spans="2:19">
      <c r="B7" s="38"/>
      <c r="C7" s="36"/>
      <c r="D7" s="36"/>
      <c r="E7" s="36"/>
      <c r="F7" s="36"/>
      <c r="G7" s="36"/>
      <c r="H7" s="36"/>
      <c r="I7" s="36"/>
      <c r="J7" s="36"/>
      <c r="K7" s="36"/>
      <c r="L7" s="36"/>
      <c r="M7" s="37"/>
      <c r="N7" s="36"/>
      <c r="O7" s="36"/>
      <c r="P7" s="36"/>
      <c r="Q7" s="36"/>
      <c r="R7" s="36"/>
      <c r="S7" s="36"/>
    </row>
    <row r="8" spans="2:19">
      <c r="B8" s="38"/>
      <c r="C8" s="36"/>
      <c r="D8" s="36"/>
      <c r="E8" s="36"/>
      <c r="F8" s="36"/>
      <c r="G8" s="36"/>
      <c r="H8" s="36"/>
      <c r="I8" s="36"/>
      <c r="J8" s="36"/>
      <c r="K8" s="36"/>
      <c r="L8" s="36"/>
      <c r="M8" s="37"/>
      <c r="N8" s="36"/>
      <c r="O8" s="36"/>
      <c r="P8" s="36"/>
      <c r="Q8" s="36"/>
      <c r="R8" s="36"/>
      <c r="S8" s="36"/>
    </row>
    <row r="9" spans="2:19">
      <c r="B9" s="38"/>
      <c r="C9" s="36"/>
      <c r="D9" s="36"/>
      <c r="E9" s="36"/>
      <c r="F9" s="36"/>
      <c r="G9" s="36"/>
      <c r="H9" s="36"/>
      <c r="I9" s="36"/>
      <c r="J9" s="36"/>
      <c r="K9" s="36"/>
      <c r="L9" s="36"/>
      <c r="M9" s="37"/>
      <c r="N9" s="36"/>
      <c r="O9" s="36"/>
      <c r="P9" s="36"/>
      <c r="Q9" s="36"/>
      <c r="R9" s="36"/>
      <c r="S9" s="36"/>
    </row>
    <row r="10" spans="2:19" ht="15" thickBot="1">
      <c r="B10" s="38"/>
      <c r="C10" s="36"/>
      <c r="D10" s="36"/>
      <c r="E10" s="36"/>
      <c r="F10" s="36"/>
      <c r="G10" s="36"/>
      <c r="H10" s="36"/>
      <c r="I10" s="36"/>
      <c r="J10" s="36"/>
      <c r="K10" s="36"/>
      <c r="L10" s="36"/>
      <c r="M10" s="37"/>
      <c r="N10" s="36"/>
      <c r="O10" s="36"/>
      <c r="P10" s="36"/>
      <c r="Q10" s="36"/>
      <c r="R10" s="36"/>
      <c r="S10" s="36"/>
    </row>
    <row r="11" spans="2:19" ht="27.75" thickBot="1">
      <c r="B11" s="51" t="s">
        <v>53</v>
      </c>
      <c r="C11" s="30"/>
      <c r="D11" s="17"/>
      <c r="E11" s="17"/>
      <c r="F11" s="17"/>
      <c r="G11" s="18"/>
      <c r="H11" s="19"/>
      <c r="I11" s="52" t="s">
        <v>44</v>
      </c>
      <c r="J11" s="15"/>
      <c r="K11" s="15"/>
      <c r="L11" s="65"/>
      <c r="M11" s="16"/>
      <c r="N11" s="36"/>
      <c r="O11" s="36"/>
      <c r="P11" s="36"/>
      <c r="Q11" s="36"/>
      <c r="R11" s="36"/>
      <c r="S11" s="36"/>
    </row>
    <row r="12" spans="2:19" ht="21.75" customHeight="1" thickTop="1">
      <c r="B12" s="29" t="s">
        <v>104</v>
      </c>
      <c r="C12" s="31"/>
      <c r="D12" s="152">
        <v>1</v>
      </c>
      <c r="E12" s="194" t="s">
        <v>106</v>
      </c>
      <c r="F12" s="194"/>
      <c r="G12" s="194"/>
      <c r="H12" s="195"/>
      <c r="I12" s="26" t="s">
        <v>39</v>
      </c>
      <c r="J12" s="198" t="s">
        <v>82</v>
      </c>
      <c r="K12" s="198"/>
      <c r="L12" s="198"/>
      <c r="M12" s="199"/>
      <c r="N12" s="36"/>
      <c r="O12" s="36"/>
      <c r="P12" s="36"/>
      <c r="Q12" s="36"/>
      <c r="R12" s="36"/>
      <c r="S12" s="36"/>
    </row>
    <row r="13" spans="2:19" ht="21.75" customHeight="1">
      <c r="B13" s="22" t="s">
        <v>40</v>
      </c>
      <c r="C13" s="32"/>
      <c r="D13" s="153">
        <v>1</v>
      </c>
      <c r="E13" s="192" t="s">
        <v>31</v>
      </c>
      <c r="F13" s="192"/>
      <c r="G13" s="192"/>
      <c r="H13" s="193"/>
      <c r="I13" s="27" t="s">
        <v>48</v>
      </c>
      <c r="J13" s="160"/>
      <c r="K13" s="159" t="s">
        <v>103</v>
      </c>
      <c r="L13" s="200">
        <v>1</v>
      </c>
      <c r="M13" s="201"/>
      <c r="N13" s="36"/>
      <c r="O13" s="36"/>
      <c r="P13" s="36"/>
      <c r="Q13" s="36"/>
      <c r="R13" s="36"/>
      <c r="S13" s="36"/>
    </row>
    <row r="14" spans="2:19" ht="21.75" customHeight="1">
      <c r="B14" s="29" t="s">
        <v>49</v>
      </c>
      <c r="C14" s="33"/>
      <c r="D14" s="152">
        <v>1</v>
      </c>
      <c r="E14" s="208" t="s">
        <v>64</v>
      </c>
      <c r="F14" s="208"/>
      <c r="G14" s="208"/>
      <c r="H14" s="209"/>
      <c r="I14" s="25" t="s">
        <v>42</v>
      </c>
      <c r="J14" s="161">
        <v>1</v>
      </c>
      <c r="K14" s="138" t="s">
        <v>34</v>
      </c>
      <c r="L14" s="202" t="str">
        <f>IF(J14&lt;=45,"R","T")</f>
        <v>R</v>
      </c>
      <c r="M14" s="203"/>
      <c r="N14" s="36"/>
      <c r="O14" s="36"/>
      <c r="P14" s="36"/>
      <c r="Q14" s="36"/>
      <c r="R14" s="36"/>
      <c r="S14" s="36"/>
    </row>
    <row r="15" spans="2:19" ht="21.75" customHeight="1">
      <c r="B15" s="28" t="s">
        <v>62</v>
      </c>
      <c r="C15" s="34"/>
      <c r="D15" s="154">
        <v>1</v>
      </c>
      <c r="E15" s="192" t="s">
        <v>45</v>
      </c>
      <c r="F15" s="192"/>
      <c r="G15" s="192"/>
      <c r="H15" s="193"/>
      <c r="I15" s="28" t="s">
        <v>43</v>
      </c>
      <c r="J15" s="162">
        <v>1</v>
      </c>
      <c r="K15" s="139" t="s">
        <v>38</v>
      </c>
      <c r="L15" s="204" t="str">
        <f>IF(J15&lt;=5,"R","T")</f>
        <v>R</v>
      </c>
      <c r="M15" s="205"/>
      <c r="N15" s="36"/>
      <c r="O15" s="36"/>
      <c r="P15" s="36"/>
      <c r="Q15" s="36"/>
      <c r="R15" s="36"/>
      <c r="S15" s="36"/>
    </row>
    <row r="16" spans="2:19" ht="27" customHeight="1">
      <c r="B16" s="29" t="s">
        <v>63</v>
      </c>
      <c r="C16" s="33"/>
      <c r="D16" s="141">
        <f>Calculators!J4</f>
        <v>10</v>
      </c>
      <c r="E16" s="206" t="s">
        <v>105</v>
      </c>
      <c r="F16" s="206"/>
      <c r="G16" s="206"/>
      <c r="H16" s="207"/>
      <c r="I16" s="26" t="s">
        <v>84</v>
      </c>
      <c r="J16" s="196" t="str">
        <f>IF(OR(J14&gt;45,J15&gt;5),"YES!","NO")</f>
        <v>NO</v>
      </c>
      <c r="K16" s="196"/>
      <c r="L16" s="196"/>
      <c r="M16" s="197"/>
      <c r="N16" s="36"/>
      <c r="O16" s="36"/>
      <c r="P16" s="36"/>
      <c r="Q16" s="36"/>
      <c r="R16" s="36"/>
      <c r="S16" s="36"/>
    </row>
    <row r="17" spans="2:19" ht="21.75" customHeight="1">
      <c r="B17" s="22" t="s">
        <v>7</v>
      </c>
      <c r="C17" s="32"/>
      <c r="D17" s="153">
        <v>1</v>
      </c>
      <c r="E17" s="142" t="s">
        <v>106</v>
      </c>
      <c r="F17" s="204" t="str">
        <f>Calculators!D6</f>
        <v>T</v>
      </c>
      <c r="G17" s="204"/>
      <c r="H17" s="205"/>
      <c r="I17" s="21" t="s">
        <v>47</v>
      </c>
      <c r="J17" s="144">
        <f>IF(J14&lt;=0,ROUNDDOWN(200/(J14+0.001),0),ROUNDDOWN(200/(J14+0),0))</f>
        <v>200</v>
      </c>
      <c r="K17" s="145"/>
      <c r="L17" s="146" t="s">
        <v>46</v>
      </c>
      <c r="M17" s="64"/>
      <c r="N17" s="36"/>
      <c r="O17" s="36"/>
      <c r="P17" s="36"/>
      <c r="Q17" s="36"/>
      <c r="R17" s="36"/>
      <c r="S17" s="36"/>
    </row>
    <row r="18" spans="2:19" ht="21.75" customHeight="1">
      <c r="B18" s="29" t="s">
        <v>60</v>
      </c>
      <c r="C18" s="33"/>
      <c r="D18" s="155">
        <v>1</v>
      </c>
      <c r="E18" s="143" t="s">
        <v>106</v>
      </c>
      <c r="F18" s="202" t="str">
        <f>Calculators!D6</f>
        <v>T</v>
      </c>
      <c r="G18" s="202"/>
      <c r="H18" s="203"/>
      <c r="I18" s="25" t="s">
        <v>52</v>
      </c>
      <c r="J18" s="178" t="s">
        <v>56</v>
      </c>
      <c r="K18" s="178"/>
      <c r="L18" s="178"/>
      <c r="M18" s="140"/>
      <c r="N18" s="36"/>
      <c r="O18" s="36"/>
      <c r="P18" s="36"/>
      <c r="Q18" s="36"/>
      <c r="R18" s="36"/>
      <c r="S18" s="36"/>
    </row>
    <row r="19" spans="2:19" s="151" customFormat="1" ht="28.5" customHeight="1" thickBot="1">
      <c r="B19" s="61" t="s">
        <v>50</v>
      </c>
      <c r="C19" s="62"/>
      <c r="D19" s="148">
        <f>D16</f>
        <v>10</v>
      </c>
      <c r="E19" s="149" t="s">
        <v>54</v>
      </c>
      <c r="F19" s="156" t="str">
        <f>_xlfn.IFS(D19=10,"#14",D19=20,"#12",D19=30,"#10",D19=40,"#8",D19=50,"#8",D19=65,"#6",D19=85,"#4",D19=100,"#3",D19=115,"#2")</f>
        <v>#14</v>
      </c>
      <c r="G19" s="158" t="s">
        <v>57</v>
      </c>
      <c r="H19" s="157"/>
      <c r="I19" s="60" t="s">
        <v>110</v>
      </c>
      <c r="J19" s="191">
        <v>1</v>
      </c>
      <c r="K19" s="191"/>
      <c r="L19" s="189" t="str">
        <f>IF(J19&gt;='PA Data'!N3,"R","T")</f>
        <v>T</v>
      </c>
      <c r="M19" s="190"/>
      <c r="O19" s="150"/>
      <c r="P19" s="150"/>
      <c r="Q19" s="150"/>
      <c r="R19" s="150"/>
      <c r="S19" s="150"/>
    </row>
    <row r="20" spans="2:19" s="151" customFormat="1" ht="29.25" thickBot="1">
      <c r="B20" s="24" t="s">
        <v>59</v>
      </c>
      <c r="C20" s="185"/>
      <c r="D20" s="185"/>
      <c r="E20" s="185"/>
      <c r="F20" s="185"/>
      <c r="G20" s="185"/>
      <c r="H20" s="185"/>
      <c r="I20" s="185"/>
      <c r="J20" s="185"/>
      <c r="K20" s="185"/>
      <c r="L20" s="185"/>
      <c r="M20" s="186"/>
      <c r="N20" s="150"/>
      <c r="O20" s="150"/>
      <c r="P20" s="150"/>
      <c r="Q20" s="150"/>
      <c r="R20" s="150"/>
      <c r="S20" s="150"/>
    </row>
    <row r="21" spans="2:19" ht="21" customHeight="1">
      <c r="B21" s="23" t="s">
        <v>8</v>
      </c>
      <c r="C21" s="187"/>
      <c r="D21" s="187"/>
      <c r="E21" s="187"/>
      <c r="F21" s="187"/>
      <c r="G21" s="187"/>
      <c r="H21" s="187"/>
      <c r="I21" s="187"/>
      <c r="J21" s="187"/>
      <c r="K21" s="187"/>
      <c r="L21" s="187"/>
      <c r="M21" s="188"/>
      <c r="N21" s="36"/>
      <c r="O21" s="36"/>
      <c r="P21" s="36"/>
      <c r="Q21" s="36"/>
      <c r="R21" s="36"/>
      <c r="S21" s="36"/>
    </row>
    <row r="22" spans="2:19" ht="21" customHeight="1">
      <c r="B22" s="179"/>
      <c r="C22" s="179"/>
      <c r="D22" s="179"/>
      <c r="E22" s="179"/>
      <c r="F22" s="179"/>
      <c r="G22" s="179"/>
      <c r="H22" s="179"/>
      <c r="I22" s="179"/>
      <c r="J22" s="179"/>
      <c r="K22" s="179"/>
      <c r="L22" s="179"/>
      <c r="M22" s="179"/>
      <c r="N22" s="36"/>
      <c r="O22" s="36"/>
      <c r="P22" s="36"/>
      <c r="Q22" s="36"/>
      <c r="R22" s="36"/>
      <c r="S22" s="36"/>
    </row>
    <row r="23" spans="2:19" ht="21" customHeight="1">
      <c r="B23" s="179"/>
      <c r="C23" s="179"/>
      <c r="D23" s="179"/>
      <c r="E23" s="179"/>
      <c r="F23" s="179"/>
      <c r="G23" s="179"/>
      <c r="H23" s="179"/>
      <c r="I23" s="179"/>
      <c r="J23" s="179"/>
      <c r="K23" s="179"/>
      <c r="L23" s="179"/>
      <c r="M23" s="179"/>
      <c r="N23" s="36"/>
      <c r="O23" s="36"/>
      <c r="P23" s="36"/>
      <c r="Q23" s="36"/>
      <c r="R23" s="36"/>
      <c r="S23" s="36"/>
    </row>
    <row r="24" spans="2:19" ht="21" customHeight="1">
      <c r="B24" s="179"/>
      <c r="C24" s="179"/>
      <c r="D24" s="179"/>
      <c r="E24" s="179"/>
      <c r="F24" s="179"/>
      <c r="G24" s="179"/>
      <c r="H24" s="179"/>
      <c r="I24" s="179"/>
      <c r="J24" s="179"/>
      <c r="K24" s="179"/>
      <c r="L24" s="179"/>
      <c r="M24" s="179"/>
      <c r="N24" s="36"/>
      <c r="O24" s="36"/>
      <c r="P24" s="36"/>
      <c r="Q24" s="36"/>
      <c r="R24" s="36"/>
      <c r="S24" s="36"/>
    </row>
    <row r="25" spans="2:19" ht="20.25" customHeight="1">
      <c r="B25" s="179"/>
      <c r="C25" s="179"/>
      <c r="D25" s="179"/>
      <c r="E25" s="179"/>
      <c r="F25" s="179"/>
      <c r="G25" s="179"/>
      <c r="H25" s="179"/>
      <c r="I25" s="179"/>
      <c r="J25" s="179"/>
      <c r="K25" s="179"/>
      <c r="L25" s="179"/>
      <c r="M25" s="179"/>
      <c r="N25" s="36"/>
      <c r="O25" s="36"/>
      <c r="P25" s="36"/>
      <c r="Q25" s="36"/>
      <c r="R25" s="36"/>
      <c r="S25" s="36"/>
    </row>
    <row r="26" spans="2:19" ht="21" customHeight="1" thickBot="1">
      <c r="B26" s="182" t="s">
        <v>99</v>
      </c>
      <c r="C26" s="183"/>
      <c r="D26" s="183"/>
      <c r="E26" s="183"/>
      <c r="F26" s="183"/>
      <c r="G26" s="183"/>
      <c r="H26" s="183"/>
      <c r="I26" s="183"/>
      <c r="J26" s="183"/>
      <c r="K26" s="183"/>
      <c r="L26" s="183"/>
      <c r="M26" s="184"/>
      <c r="N26" s="36"/>
      <c r="O26" s="36"/>
      <c r="P26" s="36"/>
      <c r="Q26" s="36"/>
      <c r="R26" s="36"/>
      <c r="S26" s="36"/>
    </row>
    <row r="27" spans="2:19" ht="21" customHeight="1" thickBot="1">
      <c r="B27" s="180" t="s">
        <v>85</v>
      </c>
      <c r="C27" s="181"/>
      <c r="D27" s="181"/>
      <c r="E27" s="181"/>
      <c r="F27" s="181"/>
      <c r="G27" s="181"/>
      <c r="H27" s="181"/>
      <c r="I27" s="181"/>
      <c r="J27" s="181"/>
      <c r="K27" s="181"/>
      <c r="L27" s="181"/>
      <c r="M27" s="66"/>
      <c r="N27" s="36"/>
      <c r="O27" s="36"/>
      <c r="P27" s="36"/>
      <c r="Q27" s="36"/>
      <c r="R27" s="36"/>
      <c r="S27" s="36"/>
    </row>
    <row r="28" spans="2:19">
      <c r="B28" s="36"/>
      <c r="C28" s="36"/>
      <c r="D28" s="36"/>
      <c r="E28" s="36"/>
      <c r="F28" s="36"/>
      <c r="G28" s="36"/>
      <c r="H28" s="36"/>
      <c r="I28" s="36"/>
      <c r="J28" s="36"/>
      <c r="K28" s="36"/>
      <c r="L28" s="36"/>
      <c r="M28" s="36"/>
      <c r="N28" s="36"/>
      <c r="O28" s="36"/>
      <c r="P28" s="36"/>
      <c r="Q28" s="36"/>
      <c r="R28" s="36"/>
      <c r="S28" s="36"/>
    </row>
    <row r="29" spans="2:19">
      <c r="B29" s="36"/>
      <c r="C29" s="36"/>
      <c r="D29" s="36"/>
      <c r="E29" s="36"/>
      <c r="F29" s="36"/>
      <c r="G29" s="36"/>
      <c r="H29" s="36"/>
      <c r="I29" s="36"/>
      <c r="J29" s="36"/>
      <c r="K29" s="36"/>
      <c r="L29" s="36"/>
      <c r="M29" s="36"/>
      <c r="N29" s="36"/>
      <c r="O29" s="36"/>
      <c r="P29" s="36"/>
      <c r="Q29" s="36"/>
      <c r="R29" s="36"/>
      <c r="S29" s="36"/>
    </row>
    <row r="30" spans="2:19">
      <c r="B30" s="36"/>
      <c r="C30" s="36"/>
      <c r="D30" s="36"/>
      <c r="E30" s="36"/>
      <c r="F30" s="36"/>
      <c r="G30" s="36"/>
      <c r="H30" s="36"/>
      <c r="I30" s="36"/>
      <c r="J30" s="36"/>
      <c r="K30" s="36"/>
      <c r="L30" s="36"/>
      <c r="M30" s="36"/>
      <c r="N30" s="36"/>
      <c r="O30" s="36"/>
      <c r="P30" s="36"/>
      <c r="Q30" s="36"/>
      <c r="R30" s="36"/>
      <c r="S30" s="36"/>
    </row>
    <row r="31" spans="2:19">
      <c r="B31" s="36"/>
      <c r="C31" s="36"/>
      <c r="D31" s="36"/>
      <c r="E31" s="36"/>
      <c r="F31" s="36"/>
      <c r="G31" s="36"/>
      <c r="H31" s="36"/>
      <c r="I31" s="36"/>
      <c r="J31" s="36"/>
      <c r="K31" s="36"/>
      <c r="L31" s="36"/>
      <c r="M31" s="36"/>
      <c r="N31" s="36"/>
      <c r="O31" s="36"/>
      <c r="P31" s="36"/>
      <c r="Q31" s="36"/>
      <c r="R31" s="36"/>
      <c r="S31" s="36"/>
    </row>
    <row r="32" spans="2:19">
      <c r="B32" s="36"/>
      <c r="C32" s="36"/>
      <c r="D32" s="36"/>
      <c r="E32" s="36"/>
      <c r="F32" s="36"/>
      <c r="G32" s="36"/>
      <c r="H32" s="36"/>
      <c r="I32" s="36"/>
      <c r="J32" s="36"/>
      <c r="K32" s="36"/>
      <c r="L32" s="36"/>
      <c r="M32" s="36"/>
      <c r="N32" s="36"/>
      <c r="O32" s="36"/>
      <c r="P32" s="36"/>
      <c r="Q32" s="36"/>
      <c r="R32" s="36"/>
      <c r="S32" s="36"/>
    </row>
    <row r="33" spans="2:19">
      <c r="B33" s="36"/>
      <c r="C33" s="36"/>
      <c r="D33" s="36"/>
      <c r="E33" s="36"/>
      <c r="F33" s="36"/>
      <c r="G33" s="36"/>
      <c r="H33" s="36"/>
      <c r="I33" s="36"/>
      <c r="J33" s="36"/>
      <c r="K33" s="36"/>
      <c r="L33" s="36"/>
      <c r="M33" s="36"/>
      <c r="N33" s="36"/>
      <c r="O33" s="36"/>
      <c r="P33" s="36"/>
      <c r="Q33" s="36"/>
      <c r="R33" s="36"/>
      <c r="S33" s="36"/>
    </row>
    <row r="34" spans="2:19">
      <c r="B34" s="36"/>
      <c r="C34" s="36"/>
      <c r="D34" s="36"/>
      <c r="E34" s="36"/>
      <c r="F34" s="36"/>
      <c r="G34" s="36"/>
      <c r="H34" s="36"/>
      <c r="I34" s="36"/>
      <c r="J34" s="36"/>
      <c r="K34" s="36"/>
      <c r="L34" s="36"/>
      <c r="M34" s="36"/>
      <c r="N34" s="36"/>
      <c r="O34" s="36"/>
      <c r="P34" s="36"/>
      <c r="Q34" s="36"/>
      <c r="R34" s="36"/>
      <c r="S34" s="36"/>
    </row>
    <row r="35" spans="2:19">
      <c r="B35" s="36"/>
      <c r="C35" s="36"/>
      <c r="D35" s="36"/>
      <c r="E35" s="36"/>
      <c r="F35" s="36"/>
      <c r="G35" s="36"/>
      <c r="H35" s="36"/>
      <c r="I35" s="36"/>
      <c r="J35" s="36"/>
      <c r="K35" s="36"/>
      <c r="L35" s="36"/>
      <c r="M35" s="36"/>
      <c r="N35" s="36"/>
      <c r="O35" s="36"/>
      <c r="P35" s="36"/>
      <c r="Q35" s="36"/>
      <c r="R35" s="36"/>
      <c r="S35" s="36"/>
    </row>
    <row r="36" spans="2:19">
      <c r="B36" s="36"/>
      <c r="C36" s="36"/>
      <c r="D36" s="36"/>
      <c r="E36" s="36"/>
      <c r="F36" s="36"/>
      <c r="G36" s="36"/>
      <c r="H36" s="36"/>
      <c r="I36" s="36"/>
      <c r="J36" s="36"/>
      <c r="K36" s="36"/>
      <c r="L36" s="36"/>
      <c r="M36" s="36"/>
      <c r="N36" s="36"/>
      <c r="O36" s="36"/>
      <c r="P36" s="36"/>
      <c r="Q36" s="36"/>
      <c r="R36" s="36"/>
      <c r="S36" s="36"/>
    </row>
    <row r="37" spans="2:19">
      <c r="B37" s="36"/>
      <c r="C37" s="36"/>
      <c r="D37" s="36"/>
      <c r="E37" s="36"/>
      <c r="F37" s="36"/>
      <c r="G37" s="36"/>
      <c r="H37" s="36"/>
      <c r="I37" s="36"/>
      <c r="J37" s="36"/>
      <c r="K37" s="36"/>
      <c r="L37" s="36"/>
      <c r="M37" s="36"/>
      <c r="N37" s="36"/>
      <c r="O37" s="36"/>
      <c r="P37" s="36"/>
      <c r="Q37" s="36"/>
      <c r="R37" s="36"/>
      <c r="S37" s="36"/>
    </row>
    <row r="38" spans="2:19">
      <c r="B38" s="36"/>
      <c r="C38" s="36"/>
      <c r="D38" s="36"/>
      <c r="E38" s="36"/>
      <c r="F38" s="36"/>
      <c r="G38" s="36"/>
      <c r="H38" s="36"/>
      <c r="I38" s="36"/>
      <c r="J38" s="36"/>
      <c r="K38" s="36"/>
      <c r="L38" s="36"/>
      <c r="M38" s="36"/>
      <c r="N38" s="36"/>
      <c r="O38" s="36"/>
      <c r="P38" s="36"/>
      <c r="Q38" s="36"/>
      <c r="R38" s="36"/>
      <c r="S38" s="36"/>
    </row>
  </sheetData>
  <sheetProtection algorithmName="SHA-512" hashValue="Cd2KpeLpTUYU9sLTbOyhhW/ig3hzXj4cKZjdePGNZSQ6f2fzjZqyH//tnqpyplm9IUbOjkuVTC4Na2tH9rYeqw==" saltValue="ucdZcd8Uw8upAOHhBZ7d9g==" spinCount="100000" sheet="1" objects="1" scenarios="1"/>
  <mergeCells count="23">
    <mergeCell ref="F17:H17"/>
    <mergeCell ref="F18:H18"/>
    <mergeCell ref="E16:H16"/>
    <mergeCell ref="E15:H15"/>
    <mergeCell ref="E14:H14"/>
    <mergeCell ref="E13:H13"/>
    <mergeCell ref="E12:H12"/>
    <mergeCell ref="J16:M16"/>
    <mergeCell ref="J12:M12"/>
    <mergeCell ref="L13:M13"/>
    <mergeCell ref="L14:M14"/>
    <mergeCell ref="L15:M15"/>
    <mergeCell ref="J18:L18"/>
    <mergeCell ref="B23:M23"/>
    <mergeCell ref="B27:L27"/>
    <mergeCell ref="B26:M26"/>
    <mergeCell ref="B24:M24"/>
    <mergeCell ref="B25:M25"/>
    <mergeCell ref="C20:M20"/>
    <mergeCell ref="C21:M21"/>
    <mergeCell ref="B22:M22"/>
    <mergeCell ref="L19:M19"/>
    <mergeCell ref="J19:K19"/>
  </mergeCells>
  <conditionalFormatting sqref="F18">
    <cfRule type="cellIs" dxfId="13" priority="7" operator="equal">
      <formula>"R"</formula>
    </cfRule>
    <cfRule type="cellIs" dxfId="12" priority="14" operator="equal">
      <formula>"T"</formula>
    </cfRule>
  </conditionalFormatting>
  <conditionalFormatting sqref="F17">
    <cfRule type="cellIs" dxfId="11" priority="8" operator="equal">
      <formula>"R"</formula>
    </cfRule>
    <cfRule type="cellIs" dxfId="10" priority="13" operator="equal">
      <formula>"T"</formula>
    </cfRule>
  </conditionalFormatting>
  <conditionalFormatting sqref="L15">
    <cfRule type="cellIs" dxfId="9" priority="11" operator="equal">
      <formula>"T"</formula>
    </cfRule>
  </conditionalFormatting>
  <conditionalFormatting sqref="L14">
    <cfRule type="cellIs" dxfId="8" priority="10" operator="equal">
      <formula>"T"</formula>
    </cfRule>
  </conditionalFormatting>
  <conditionalFormatting sqref="L14:M14">
    <cfRule type="cellIs" dxfId="7" priority="6" operator="equal">
      <formula>"R"</formula>
    </cfRule>
  </conditionalFormatting>
  <conditionalFormatting sqref="J16:M16">
    <cfRule type="cellIs" dxfId="6" priority="5" operator="equal">
      <formula>"no"</formula>
    </cfRule>
  </conditionalFormatting>
  <conditionalFormatting sqref="L15:M15">
    <cfRule type="cellIs" dxfId="5" priority="4" operator="equal">
      <formula>"R"</formula>
    </cfRule>
  </conditionalFormatting>
  <conditionalFormatting sqref="L19">
    <cfRule type="cellIs" dxfId="4" priority="1" operator="equal">
      <formula>"T"</formula>
    </cfRule>
    <cfRule type="cellIs" dxfId="3" priority="2" operator="equal">
      <formula>"R"</formula>
    </cfRule>
  </conditionalFormatting>
  <dataValidations count="1">
    <dataValidation allowBlank="1" showInputMessage="1" showErrorMessage="1" prompt="Enter Destination in this column under this heading" sqref="B11:C11 G11:I11"/>
  </dataValidations>
  <pageMargins left="0.25" right="0.25" top="0.5" bottom="0.5" header="0.3" footer="0.3"/>
  <pageSetup scale="68" orientation="landscape" r:id="rId1"/>
  <ignoredErrors>
    <ignoredError sqref="J16 F17:F18 L14:L15"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33E24C7B-B83E-447E-BC5D-CD9562750B75}">
            <xm:f>NOT(ISERROR(SEARCH("Yes",J16)))</xm:f>
            <xm:f>"Yes"</xm:f>
            <x14:dxf>
              <font>
                <color rgb="FF960000"/>
              </font>
              <fill>
                <gradientFill degree="90">
                  <stop position="0">
                    <color theme="0"/>
                  </stop>
                  <stop position="1">
                    <color rgb="FFC00000"/>
                  </stop>
                </gradientFill>
              </fill>
            </x14:dxf>
          </x14:cfRule>
          <xm:sqref>J16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Calculators!$M$28:$M$29</xm:f>
          </x14:formula1>
          <xm:sqref>J18</xm:sqref>
        </x14:dataValidation>
        <x14:dataValidation type="list" allowBlank="1" showInputMessage="1" showErrorMessage="1">
          <x14:formula1>
            <xm:f>Calculators!$M$22:$M$23</xm:f>
          </x14:formula1>
          <xm:sqref>L13</xm:sqref>
        </x14:dataValidation>
        <x14:dataValidation type="list" allowBlank="1" showInputMessage="1" showErrorMessage="1">
          <x14:formula1>
            <xm:f>Calculators!$M$15:$M$20</xm:f>
          </x14:formula1>
          <xm:sqref>J12:M12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W45"/>
  <sheetViews>
    <sheetView showGridLines="0" zoomScale="85" zoomScaleNormal="85" workbookViewId="0">
      <selection activeCell="C23" sqref="C23:L23"/>
    </sheetView>
  </sheetViews>
  <sheetFormatPr defaultRowHeight="14.25"/>
  <cols>
    <col min="1" max="1" width="2.375" customWidth="1"/>
    <col min="2" max="2" width="4.25" bestFit="1" customWidth="1"/>
    <col min="3" max="3" width="8.875" customWidth="1"/>
    <col min="4" max="4" width="8.375" customWidth="1"/>
    <col min="5" max="5" width="6" customWidth="1"/>
    <col min="6" max="6" width="2.375" customWidth="1"/>
    <col min="8" max="8" width="5.75" customWidth="1"/>
    <col min="9" max="9" width="6" customWidth="1"/>
    <col min="13" max="13" width="7" customWidth="1"/>
    <col min="14" max="14" width="7.75" customWidth="1"/>
    <col min="15" max="15" width="3.375" customWidth="1"/>
    <col min="20" max="21" width="13.5" bestFit="1" customWidth="1"/>
  </cols>
  <sheetData>
    <row r="1" spans="2:23" ht="15" thickBot="1"/>
    <row r="2" spans="2:23" ht="16.5" customHeight="1" thickBot="1">
      <c r="B2" s="176" t="s">
        <v>9</v>
      </c>
      <c r="C2" s="177" t="s">
        <v>6</v>
      </c>
      <c r="D2" s="217" t="s">
        <v>11</v>
      </c>
      <c r="E2" s="217"/>
      <c r="F2" s="228" t="s">
        <v>5</v>
      </c>
      <c r="G2" s="228"/>
      <c r="H2" s="228"/>
      <c r="I2" s="228"/>
      <c r="J2" s="228"/>
      <c r="K2" s="228"/>
      <c r="L2" s="229"/>
      <c r="M2" s="49"/>
      <c r="N2" s="147" t="s">
        <v>79</v>
      </c>
      <c r="O2" s="163"/>
      <c r="P2" s="163"/>
      <c r="Q2" s="164"/>
      <c r="T2" s="165"/>
      <c r="U2" s="166"/>
      <c r="V2" s="166"/>
      <c r="W2" s="166"/>
    </row>
    <row r="3" spans="2:23" ht="18" customHeight="1" thickTop="1" thickBot="1">
      <c r="B3" s="218" t="s">
        <v>10</v>
      </c>
      <c r="C3" s="219"/>
      <c r="D3" s="221" t="str">
        <f>'Solar Worksheet'!J12</f>
        <v>Pitched Shingle</v>
      </c>
      <c r="E3" s="221"/>
      <c r="F3" s="221"/>
      <c r="G3" s="173" t="s">
        <v>65</v>
      </c>
      <c r="H3" s="172"/>
      <c r="I3" s="174">
        <f>'Solar Worksheet'!D15</f>
        <v>1</v>
      </c>
      <c r="J3" s="226" t="s">
        <v>66</v>
      </c>
      <c r="K3" s="226"/>
      <c r="L3" s="227"/>
      <c r="M3" s="35"/>
      <c r="N3" s="210">
        <f>D6*35.65</f>
        <v>35.65</v>
      </c>
      <c r="O3" s="211"/>
      <c r="P3" s="211"/>
      <c r="Q3" s="212"/>
      <c r="T3" s="167"/>
      <c r="U3" s="168"/>
      <c r="V3" s="168"/>
      <c r="W3" s="168"/>
    </row>
    <row r="4" spans="2:23" ht="15">
      <c r="B4" s="220" t="s">
        <v>12</v>
      </c>
      <c r="C4" s="215"/>
      <c r="D4" s="226" t="s">
        <v>13</v>
      </c>
      <c r="E4" s="226"/>
      <c r="F4" s="226"/>
      <c r="G4" s="226"/>
      <c r="H4" s="226"/>
      <c r="I4" s="226"/>
      <c r="J4" s="226"/>
      <c r="K4" s="226"/>
      <c r="L4" s="227"/>
      <c r="M4" s="47"/>
      <c r="N4" s="238" t="s">
        <v>100</v>
      </c>
      <c r="O4" s="239"/>
      <c r="P4" s="239"/>
      <c r="Q4" s="239"/>
      <c r="R4" s="239"/>
      <c r="S4" s="59"/>
    </row>
    <row r="5" spans="2:23" ht="15">
      <c r="B5" s="220" t="s">
        <v>14</v>
      </c>
      <c r="C5" s="215"/>
      <c r="D5" s="226" t="s">
        <v>15</v>
      </c>
      <c r="E5" s="226"/>
      <c r="F5" s="226"/>
      <c r="G5" s="226"/>
      <c r="H5" s="226"/>
      <c r="I5" s="226"/>
      <c r="J5" s="226"/>
      <c r="K5" s="226"/>
      <c r="L5" s="227"/>
      <c r="M5" s="47"/>
      <c r="N5" s="128" t="s">
        <v>107</v>
      </c>
      <c r="O5" s="36"/>
      <c r="P5" s="36"/>
      <c r="Q5" s="36"/>
      <c r="R5" s="36"/>
      <c r="S5" s="37"/>
    </row>
    <row r="6" spans="2:23" ht="15">
      <c r="B6" s="220" t="s">
        <v>68</v>
      </c>
      <c r="C6" s="215"/>
      <c r="D6" s="175">
        <f>'Solar Worksheet'!D14</f>
        <v>1</v>
      </c>
      <c r="E6" s="226" t="s">
        <v>16</v>
      </c>
      <c r="F6" s="226"/>
      <c r="G6" s="226"/>
      <c r="H6" s="226"/>
      <c r="I6" s="226"/>
      <c r="J6" s="226"/>
      <c r="K6" s="226"/>
      <c r="L6" s="227"/>
      <c r="M6" s="47"/>
      <c r="N6" s="129" t="str">
        <f>D3</f>
        <v>Pitched Shingle</v>
      </c>
      <c r="O6" s="36"/>
      <c r="P6" s="36"/>
      <c r="Q6" s="36"/>
      <c r="R6" s="36"/>
      <c r="S6" s="37"/>
    </row>
    <row r="7" spans="2:23" ht="15" customHeight="1">
      <c r="B7" s="220" t="s">
        <v>67</v>
      </c>
      <c r="C7" s="215"/>
      <c r="D7" s="173">
        <f>'Solar Worksheet'!D13</f>
        <v>1</v>
      </c>
      <c r="E7" s="233" t="s">
        <v>31</v>
      </c>
      <c r="F7" s="233"/>
      <c r="G7" s="233"/>
      <c r="H7" s="233"/>
      <c r="I7" s="233"/>
      <c r="J7" s="233"/>
      <c r="K7" s="233"/>
      <c r="L7" s="234"/>
      <c r="M7" s="49"/>
      <c r="N7" s="137">
        <f>I3</f>
        <v>1</v>
      </c>
      <c r="O7" s="130" t="str">
        <f>J3</f>
        <v>kW AC</v>
      </c>
      <c r="P7" s="36"/>
      <c r="Q7" s="36"/>
      <c r="R7" s="36"/>
      <c r="S7" s="37"/>
    </row>
    <row r="8" spans="2:23" ht="15" customHeight="1">
      <c r="B8" s="220" t="s">
        <v>71</v>
      </c>
      <c r="C8" s="215"/>
      <c r="D8" s="231">
        <f>'Solar Worksheet'!J19</f>
        <v>1</v>
      </c>
      <c r="E8" s="231"/>
      <c r="F8" s="231"/>
      <c r="G8" s="231"/>
      <c r="H8" s="231"/>
      <c r="I8" s="231"/>
      <c r="J8" s="231"/>
      <c r="K8" s="231"/>
      <c r="L8" s="232"/>
      <c r="M8" s="48"/>
      <c r="N8" s="171">
        <f>D6</f>
        <v>1</v>
      </c>
      <c r="O8" s="36" t="s">
        <v>16</v>
      </c>
      <c r="Q8" s="36"/>
      <c r="R8" s="36"/>
      <c r="S8" s="37"/>
    </row>
    <row r="9" spans="2:23" ht="14.25" customHeight="1" thickBot="1">
      <c r="B9" s="220" t="s">
        <v>69</v>
      </c>
      <c r="C9" s="215"/>
      <c r="D9" s="226" t="s">
        <v>70</v>
      </c>
      <c r="E9" s="226"/>
      <c r="F9" s="226"/>
      <c r="G9" s="226"/>
      <c r="H9" s="226"/>
      <c r="I9" s="226"/>
      <c r="J9" s="226"/>
      <c r="K9" s="226"/>
      <c r="L9" s="227"/>
      <c r="M9" s="47"/>
      <c r="N9" s="131">
        <f>D7</f>
        <v>1</v>
      </c>
      <c r="O9" s="132" t="str">
        <f>E7</f>
        <v>Panels</v>
      </c>
      <c r="P9" s="133"/>
      <c r="Q9" s="56"/>
      <c r="R9" s="56"/>
      <c r="S9" s="57"/>
    </row>
    <row r="10" spans="2:23" ht="14.25" customHeight="1" thickBot="1">
      <c r="B10" s="222" t="s">
        <v>17</v>
      </c>
      <c r="C10" s="223"/>
      <c r="D10" s="224" t="s">
        <v>18</v>
      </c>
      <c r="E10" s="224"/>
      <c r="F10" s="224"/>
      <c r="G10" s="224"/>
      <c r="H10" s="224"/>
      <c r="I10" s="224"/>
      <c r="J10" s="224"/>
      <c r="K10" s="224"/>
      <c r="L10" s="225"/>
      <c r="M10" s="49"/>
      <c r="N10" s="42"/>
    </row>
    <row r="11" spans="2:23" ht="32.25" customHeight="1" thickBot="1">
      <c r="B11" s="235" t="s">
        <v>113</v>
      </c>
      <c r="C11" s="236"/>
      <c r="D11" s="236"/>
      <c r="E11" s="236"/>
      <c r="F11" s="236"/>
      <c r="G11" s="236"/>
      <c r="H11" s="236"/>
      <c r="I11" s="236"/>
      <c r="J11" s="236"/>
      <c r="K11" s="236"/>
      <c r="L11" s="237"/>
      <c r="M11" s="45"/>
    </row>
    <row r="12" spans="2:23" ht="72" customHeight="1">
      <c r="B12" s="54">
        <v>1</v>
      </c>
      <c r="C12" s="213" t="s">
        <v>112</v>
      </c>
      <c r="D12" s="213"/>
      <c r="E12" s="213"/>
      <c r="F12" s="213"/>
      <c r="G12" s="213"/>
      <c r="H12" s="213"/>
      <c r="I12" s="213"/>
      <c r="J12" s="213"/>
      <c r="K12" s="213"/>
      <c r="L12" s="214"/>
      <c r="M12" s="46"/>
      <c r="N12" s="42"/>
      <c r="P12" s="42"/>
      <c r="Q12" s="42"/>
      <c r="R12" s="42"/>
    </row>
    <row r="13" spans="2:23" ht="38.25" customHeight="1">
      <c r="B13" s="54">
        <f>B12+1</f>
        <v>2</v>
      </c>
      <c r="C13" s="215" t="s">
        <v>111</v>
      </c>
      <c r="D13" s="215"/>
      <c r="E13" s="215"/>
      <c r="F13" s="215"/>
      <c r="G13" s="215"/>
      <c r="H13" s="215"/>
      <c r="I13" s="215"/>
      <c r="J13" s="215"/>
      <c r="K13" s="215"/>
      <c r="L13" s="216"/>
      <c r="M13" s="46"/>
    </row>
    <row r="14" spans="2:23" ht="17.25" customHeight="1">
      <c r="B14" s="54">
        <f t="shared" ref="B14:B26" si="0">B13+1</f>
        <v>3</v>
      </c>
      <c r="C14" s="215" t="s">
        <v>108</v>
      </c>
      <c r="D14" s="215"/>
      <c r="E14" s="215"/>
      <c r="F14" s="215"/>
      <c r="G14" s="215"/>
      <c r="H14" s="215"/>
      <c r="I14" s="215"/>
      <c r="J14" s="215"/>
      <c r="K14" s="215"/>
      <c r="L14" s="216"/>
      <c r="M14" s="46"/>
    </row>
    <row r="15" spans="2:23" ht="15.75" customHeight="1">
      <c r="B15" s="54">
        <f t="shared" si="0"/>
        <v>4</v>
      </c>
      <c r="C15" s="215" t="s">
        <v>109</v>
      </c>
      <c r="D15" s="215"/>
      <c r="E15" s="215"/>
      <c r="F15" s="215"/>
      <c r="G15" s="215"/>
      <c r="H15" s="215"/>
      <c r="I15" s="215"/>
      <c r="J15" s="215"/>
      <c r="K15" s="215"/>
      <c r="L15" s="216"/>
      <c r="M15" s="46"/>
    </row>
    <row r="16" spans="2:23" ht="15.75" customHeight="1">
      <c r="B16" s="54">
        <f t="shared" si="0"/>
        <v>5</v>
      </c>
      <c r="C16" s="215"/>
      <c r="D16" s="215"/>
      <c r="E16" s="215"/>
      <c r="F16" s="215"/>
      <c r="G16" s="215"/>
      <c r="H16" s="215"/>
      <c r="I16" s="215"/>
      <c r="J16" s="215"/>
      <c r="K16" s="215"/>
      <c r="L16" s="216"/>
      <c r="M16" s="46"/>
    </row>
    <row r="17" spans="2:13">
      <c r="B17" s="54">
        <f t="shared" si="0"/>
        <v>6</v>
      </c>
      <c r="C17" s="219"/>
      <c r="D17" s="219"/>
      <c r="E17" s="219"/>
      <c r="F17" s="219"/>
      <c r="G17" s="219"/>
      <c r="H17" s="219"/>
      <c r="I17" s="219"/>
      <c r="J17" s="219"/>
      <c r="K17" s="219"/>
      <c r="L17" s="230"/>
      <c r="M17" s="46"/>
    </row>
    <row r="18" spans="2:13">
      <c r="B18" s="54">
        <f t="shared" si="0"/>
        <v>7</v>
      </c>
      <c r="C18" s="215"/>
      <c r="D18" s="215"/>
      <c r="E18" s="215"/>
      <c r="F18" s="215"/>
      <c r="G18" s="215"/>
      <c r="H18" s="215"/>
      <c r="I18" s="215"/>
      <c r="J18" s="215"/>
      <c r="K18" s="215"/>
      <c r="L18" s="216"/>
      <c r="M18" s="46"/>
    </row>
    <row r="19" spans="2:13">
      <c r="B19" s="54">
        <f t="shared" si="0"/>
        <v>8</v>
      </c>
      <c r="C19" s="215"/>
      <c r="D19" s="215"/>
      <c r="E19" s="215"/>
      <c r="F19" s="215"/>
      <c r="G19" s="215"/>
      <c r="H19" s="215"/>
      <c r="I19" s="215"/>
      <c r="J19" s="215"/>
      <c r="K19" s="215"/>
      <c r="L19" s="216"/>
      <c r="M19" s="46"/>
    </row>
    <row r="20" spans="2:13">
      <c r="B20" s="54">
        <f t="shared" si="0"/>
        <v>9</v>
      </c>
      <c r="C20" s="215"/>
      <c r="D20" s="215"/>
      <c r="E20" s="215"/>
      <c r="F20" s="215"/>
      <c r="G20" s="215"/>
      <c r="H20" s="215"/>
      <c r="I20" s="215"/>
      <c r="J20" s="215"/>
      <c r="K20" s="215"/>
      <c r="L20" s="216"/>
      <c r="M20" s="46"/>
    </row>
    <row r="21" spans="2:13">
      <c r="B21" s="54">
        <f t="shared" si="0"/>
        <v>10</v>
      </c>
      <c r="C21" s="215"/>
      <c r="D21" s="215"/>
      <c r="E21" s="215"/>
      <c r="F21" s="215"/>
      <c r="G21" s="215"/>
      <c r="H21" s="215"/>
      <c r="I21" s="215"/>
      <c r="J21" s="215"/>
      <c r="K21" s="215"/>
      <c r="L21" s="216"/>
      <c r="M21" s="46"/>
    </row>
    <row r="22" spans="2:13">
      <c r="B22" s="54">
        <f t="shared" si="0"/>
        <v>11</v>
      </c>
      <c r="C22" s="215"/>
      <c r="D22" s="215"/>
      <c r="E22" s="215"/>
      <c r="F22" s="215"/>
      <c r="G22" s="215"/>
      <c r="H22" s="215"/>
      <c r="I22" s="215"/>
      <c r="J22" s="215"/>
      <c r="K22" s="215"/>
      <c r="L22" s="216"/>
      <c r="M22" s="46"/>
    </row>
    <row r="23" spans="2:13">
      <c r="B23" s="54">
        <f t="shared" si="0"/>
        <v>12</v>
      </c>
      <c r="C23" s="215"/>
      <c r="D23" s="215"/>
      <c r="E23" s="215"/>
      <c r="F23" s="215"/>
      <c r="G23" s="215"/>
      <c r="H23" s="215"/>
      <c r="I23" s="215"/>
      <c r="J23" s="215"/>
      <c r="K23" s="215"/>
      <c r="L23" s="216"/>
      <c r="M23" s="46"/>
    </row>
    <row r="24" spans="2:13">
      <c r="B24" s="54">
        <f t="shared" si="0"/>
        <v>13</v>
      </c>
      <c r="C24" s="215"/>
      <c r="D24" s="215"/>
      <c r="E24" s="215"/>
      <c r="F24" s="215"/>
      <c r="G24" s="215"/>
      <c r="H24" s="215"/>
      <c r="I24" s="215"/>
      <c r="J24" s="215"/>
      <c r="K24" s="215"/>
      <c r="L24" s="216"/>
      <c r="M24" s="46"/>
    </row>
    <row r="25" spans="2:13">
      <c r="B25" s="54">
        <f t="shared" si="0"/>
        <v>14</v>
      </c>
      <c r="C25" s="215"/>
      <c r="D25" s="215"/>
      <c r="E25" s="215"/>
      <c r="F25" s="215"/>
      <c r="G25" s="215"/>
      <c r="H25" s="215"/>
      <c r="I25" s="215"/>
      <c r="J25" s="215"/>
      <c r="K25" s="215"/>
      <c r="L25" s="216"/>
      <c r="M25" s="46"/>
    </row>
    <row r="26" spans="2:13">
      <c r="B26" s="54">
        <f t="shared" si="0"/>
        <v>15</v>
      </c>
      <c r="C26" s="215"/>
      <c r="D26" s="215"/>
      <c r="E26" s="215"/>
      <c r="F26" s="215"/>
      <c r="G26" s="215"/>
      <c r="H26" s="215"/>
      <c r="I26" s="215"/>
      <c r="J26" s="215"/>
      <c r="K26" s="215"/>
      <c r="L26" s="216"/>
      <c r="M26" s="46"/>
    </row>
    <row r="27" spans="2:13">
      <c r="B27" s="38"/>
      <c r="C27" s="36"/>
      <c r="D27" s="36"/>
      <c r="E27" s="36"/>
      <c r="F27" s="36"/>
      <c r="G27" s="36"/>
      <c r="H27" s="36"/>
      <c r="I27" s="36"/>
      <c r="J27" s="36"/>
      <c r="K27" s="36"/>
      <c r="L27" s="37"/>
    </row>
    <row r="28" spans="2:13">
      <c r="B28" s="38"/>
      <c r="C28" s="36"/>
      <c r="D28" s="36"/>
      <c r="E28" s="36"/>
      <c r="F28" s="36"/>
      <c r="G28" s="36"/>
      <c r="H28" s="36"/>
      <c r="I28" s="36"/>
      <c r="J28" s="36"/>
      <c r="K28" s="36"/>
      <c r="L28" s="37"/>
    </row>
    <row r="29" spans="2:13">
      <c r="B29" s="38"/>
      <c r="C29" s="36"/>
      <c r="D29" s="36"/>
      <c r="E29" s="36"/>
      <c r="F29" s="36"/>
      <c r="G29" s="36"/>
      <c r="H29" s="36"/>
      <c r="I29" s="36"/>
      <c r="J29" s="36"/>
      <c r="K29" s="36"/>
      <c r="L29" s="37"/>
    </row>
    <row r="30" spans="2:13" ht="16.5" customHeight="1">
      <c r="B30" s="38"/>
      <c r="C30" s="36"/>
      <c r="D30" s="36"/>
      <c r="E30" s="36"/>
      <c r="F30" s="36"/>
      <c r="G30" s="36"/>
      <c r="H30" s="36"/>
      <c r="I30" s="36"/>
      <c r="J30" s="36"/>
      <c r="K30" s="36"/>
      <c r="L30" s="37"/>
    </row>
    <row r="31" spans="2:13">
      <c r="B31" s="38"/>
      <c r="C31" s="36"/>
      <c r="D31" s="36"/>
      <c r="E31" s="36"/>
      <c r="F31" s="36"/>
      <c r="G31" s="36"/>
      <c r="H31" s="36"/>
      <c r="I31" s="36"/>
      <c r="J31" s="36"/>
      <c r="K31" s="36"/>
      <c r="L31" s="37"/>
    </row>
    <row r="32" spans="2:13" ht="13.5" customHeight="1">
      <c r="B32" s="38"/>
      <c r="C32" s="36"/>
      <c r="D32" s="36"/>
      <c r="E32" s="36"/>
      <c r="F32" s="36"/>
      <c r="G32" s="36"/>
      <c r="H32" s="36"/>
      <c r="I32" s="36"/>
      <c r="J32" s="36"/>
      <c r="K32" s="36"/>
      <c r="L32" s="37"/>
    </row>
    <row r="33" spans="2:12">
      <c r="B33" s="38"/>
      <c r="C33" s="36"/>
      <c r="D33" s="36"/>
      <c r="E33" s="36"/>
      <c r="F33" s="36"/>
      <c r="G33" s="36"/>
      <c r="H33" s="36"/>
      <c r="I33" s="36"/>
      <c r="J33" s="36"/>
      <c r="K33" s="36"/>
      <c r="L33" s="37"/>
    </row>
    <row r="34" spans="2:12">
      <c r="B34" s="38"/>
      <c r="C34" s="36"/>
      <c r="D34" s="36"/>
      <c r="E34" s="36"/>
      <c r="F34" s="36"/>
      <c r="G34" s="36"/>
      <c r="H34" s="36"/>
      <c r="I34" s="36"/>
      <c r="J34" s="36"/>
      <c r="K34" s="36"/>
      <c r="L34" s="37"/>
    </row>
    <row r="35" spans="2:12">
      <c r="B35" s="38"/>
      <c r="C35" s="36"/>
      <c r="D35" s="36"/>
      <c r="E35" s="36"/>
      <c r="F35" s="36"/>
      <c r="G35" s="36"/>
      <c r="H35" s="36"/>
      <c r="I35" s="36"/>
      <c r="J35" s="36"/>
      <c r="K35" s="36"/>
      <c r="L35" s="37"/>
    </row>
    <row r="36" spans="2:12">
      <c r="B36" s="38"/>
      <c r="C36" s="36"/>
      <c r="D36" s="36"/>
      <c r="E36" s="36"/>
      <c r="F36" s="36"/>
      <c r="G36" s="36"/>
      <c r="H36" s="36"/>
      <c r="I36" s="36"/>
      <c r="J36" s="36"/>
      <c r="K36" s="36"/>
      <c r="L36" s="37"/>
    </row>
    <row r="37" spans="2:12">
      <c r="B37" s="38"/>
      <c r="C37" s="36"/>
      <c r="D37" s="36"/>
      <c r="E37" s="36"/>
      <c r="F37" s="36"/>
      <c r="G37" s="36"/>
      <c r="H37" s="36"/>
      <c r="I37" s="36"/>
      <c r="J37" s="36"/>
      <c r="K37" s="36"/>
      <c r="L37" s="37"/>
    </row>
    <row r="38" spans="2:12">
      <c r="B38" s="38"/>
      <c r="C38" s="36"/>
      <c r="D38" s="36"/>
      <c r="E38" s="36"/>
      <c r="F38" s="36"/>
      <c r="G38" s="36"/>
      <c r="H38" s="36"/>
      <c r="I38" s="36"/>
      <c r="J38" s="36"/>
      <c r="K38" s="36"/>
      <c r="L38" s="37"/>
    </row>
    <row r="39" spans="2:12">
      <c r="B39" s="38"/>
      <c r="C39" s="36"/>
      <c r="D39" s="36"/>
      <c r="E39" s="36"/>
      <c r="F39" s="36"/>
      <c r="G39" s="36"/>
      <c r="H39" s="36"/>
      <c r="I39" s="36"/>
      <c r="J39" s="36"/>
      <c r="K39" s="36"/>
      <c r="L39" s="37"/>
    </row>
    <row r="40" spans="2:12">
      <c r="B40" s="38"/>
      <c r="C40" s="36"/>
      <c r="D40" s="36"/>
      <c r="E40" s="36"/>
      <c r="F40" s="36"/>
      <c r="G40" s="36"/>
      <c r="H40" s="36"/>
      <c r="I40" s="36"/>
      <c r="J40" s="36"/>
      <c r="K40" s="36"/>
      <c r="L40" s="37"/>
    </row>
    <row r="41" spans="2:12">
      <c r="B41" s="38"/>
      <c r="C41" s="36"/>
      <c r="D41" s="36"/>
      <c r="E41" s="36"/>
      <c r="F41" s="36"/>
      <c r="G41" s="36"/>
      <c r="H41" s="36"/>
      <c r="I41" s="36"/>
      <c r="J41" s="36"/>
      <c r="K41" s="36"/>
      <c r="L41" s="37"/>
    </row>
    <row r="42" spans="2:12">
      <c r="B42" s="38"/>
      <c r="C42" s="36"/>
      <c r="D42" s="36"/>
      <c r="E42" s="36"/>
      <c r="F42" s="36"/>
      <c r="G42" s="36"/>
      <c r="H42" s="36"/>
      <c r="I42" s="36"/>
      <c r="J42" s="36"/>
      <c r="K42" s="36"/>
      <c r="L42" s="37"/>
    </row>
    <row r="43" spans="2:12">
      <c r="B43" s="38"/>
      <c r="C43" s="36"/>
      <c r="D43" s="36"/>
      <c r="E43" s="36"/>
      <c r="F43" s="36"/>
      <c r="G43" s="36"/>
      <c r="H43" s="36"/>
      <c r="I43" s="36"/>
      <c r="J43" s="36"/>
      <c r="K43" s="36"/>
      <c r="L43" s="37"/>
    </row>
    <row r="44" spans="2:12">
      <c r="B44" s="38"/>
      <c r="C44" s="36"/>
      <c r="D44" s="36"/>
      <c r="E44" s="36"/>
      <c r="F44" s="36"/>
      <c r="G44" s="36"/>
      <c r="H44" s="36"/>
      <c r="I44" s="36"/>
      <c r="J44" s="36"/>
      <c r="K44" s="36"/>
      <c r="L44" s="37"/>
    </row>
    <row r="45" spans="2:12" ht="15" thickBot="1">
      <c r="B45" s="55"/>
      <c r="C45" s="56"/>
      <c r="D45" s="56"/>
      <c r="E45" s="56"/>
      <c r="F45" s="56"/>
      <c r="G45" s="56"/>
      <c r="H45" s="56"/>
      <c r="I45" s="56"/>
      <c r="J45" s="56"/>
      <c r="K45" s="56"/>
      <c r="L45" s="57"/>
    </row>
  </sheetData>
  <mergeCells count="37">
    <mergeCell ref="C21:L21"/>
    <mergeCell ref="C22:L22"/>
    <mergeCell ref="N4:R4"/>
    <mergeCell ref="C24:L24"/>
    <mergeCell ref="C19:L19"/>
    <mergeCell ref="C20:L20"/>
    <mergeCell ref="C25:L25"/>
    <mergeCell ref="C26:L26"/>
    <mergeCell ref="C23:L23"/>
    <mergeCell ref="F2:L2"/>
    <mergeCell ref="C14:L14"/>
    <mergeCell ref="C15:L15"/>
    <mergeCell ref="C17:L17"/>
    <mergeCell ref="C18:L18"/>
    <mergeCell ref="C16:L16"/>
    <mergeCell ref="D8:L8"/>
    <mergeCell ref="E7:L7"/>
    <mergeCell ref="E6:L6"/>
    <mergeCell ref="D5:L5"/>
    <mergeCell ref="D4:L4"/>
    <mergeCell ref="J3:L3"/>
    <mergeCell ref="B11:L11"/>
    <mergeCell ref="N3:Q3"/>
    <mergeCell ref="C12:L12"/>
    <mergeCell ref="C13:L13"/>
    <mergeCell ref="D2:E2"/>
    <mergeCell ref="B3:C3"/>
    <mergeCell ref="B4:C4"/>
    <mergeCell ref="B5:C5"/>
    <mergeCell ref="B6:C6"/>
    <mergeCell ref="B7:C7"/>
    <mergeCell ref="B8:C8"/>
    <mergeCell ref="D3:F3"/>
    <mergeCell ref="B10:C10"/>
    <mergeCell ref="B9:C9"/>
    <mergeCell ref="D10:L10"/>
    <mergeCell ref="D9:L9"/>
  </mergeCells>
  <conditionalFormatting sqref="N3">
    <cfRule type="cellIs" dxfId="1" priority="3" stopIfTrue="1" operator="greaterThanOrEqual">
      <formula>$D$8</formula>
    </cfRule>
    <cfRule type="cellIs" dxfId="0" priority="4" stopIfTrue="1" operator="lessThan">
      <formula>$D$8</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G61"/>
  <sheetViews>
    <sheetView topLeftCell="C1" zoomScale="70" zoomScaleNormal="70" workbookViewId="0">
      <selection activeCell="M4" sqref="M4"/>
    </sheetView>
  </sheetViews>
  <sheetFormatPr defaultRowHeight="14.25"/>
  <cols>
    <col min="1" max="1" width="4.125" customWidth="1"/>
    <col min="2" max="2" width="14.375" customWidth="1"/>
    <col min="3" max="3" width="15.875" customWidth="1"/>
    <col min="4" max="4" width="10.125" customWidth="1"/>
    <col min="5" max="5" width="12.75" customWidth="1"/>
    <col min="6" max="6" width="9.75" customWidth="1"/>
    <col min="7" max="7" width="18.75" customWidth="1"/>
    <col min="8" max="8" width="14.75" customWidth="1"/>
    <col min="9" max="9" width="15.125" bestFit="1" customWidth="1"/>
    <col min="12" max="12" width="24" customWidth="1"/>
    <col min="13" max="13" width="11.5" customWidth="1"/>
    <col min="14" max="14" width="19.5" customWidth="1"/>
  </cols>
  <sheetData>
    <row r="1" spans="1:33" ht="15" thickBot="1">
      <c r="A1" s="41"/>
      <c r="B1" s="39"/>
      <c r="C1" s="39"/>
      <c r="D1" s="39"/>
      <c r="E1" s="40"/>
      <c r="F1" s="39"/>
      <c r="G1" s="39"/>
      <c r="H1" s="43" t="s">
        <v>80</v>
      </c>
      <c r="I1" s="43" t="s">
        <v>81</v>
      </c>
      <c r="J1" s="39"/>
      <c r="K1" s="39"/>
      <c r="L1" s="39"/>
      <c r="M1" s="39"/>
      <c r="N1" s="39"/>
      <c r="O1" s="41"/>
      <c r="P1" s="41"/>
      <c r="Q1" s="41"/>
      <c r="R1" s="41"/>
      <c r="S1" s="41"/>
      <c r="T1" s="41"/>
      <c r="U1" s="41"/>
      <c r="V1" s="41"/>
      <c r="W1" s="41"/>
      <c r="X1" s="41"/>
      <c r="Y1" s="41"/>
      <c r="Z1" s="41"/>
      <c r="AA1" s="41"/>
      <c r="AB1" s="41"/>
      <c r="AC1" s="41"/>
      <c r="AD1" s="41"/>
      <c r="AE1" s="41"/>
      <c r="AF1" s="41"/>
      <c r="AG1" s="41"/>
    </row>
    <row r="2" spans="1:33" ht="19.5" thickBot="1">
      <c r="A2" s="41"/>
      <c r="B2" s="252" t="s">
        <v>19</v>
      </c>
      <c r="C2" s="253"/>
      <c r="D2" s="253"/>
      <c r="E2" s="253"/>
      <c r="F2" s="253"/>
      <c r="G2" s="253"/>
      <c r="H2" s="253"/>
      <c r="I2" s="253"/>
      <c r="J2" s="87"/>
      <c r="K2" s="39"/>
      <c r="L2" s="247" t="s">
        <v>32</v>
      </c>
      <c r="M2" s="248"/>
      <c r="N2" s="248"/>
      <c r="O2" s="248"/>
      <c r="P2" s="249"/>
      <c r="Q2" s="41"/>
      <c r="R2" s="41"/>
      <c r="S2" s="41"/>
      <c r="T2" s="41"/>
      <c r="U2" s="41"/>
      <c r="V2" s="41"/>
      <c r="W2" s="41"/>
      <c r="X2" s="41"/>
      <c r="Y2" s="41"/>
      <c r="Z2" s="41"/>
      <c r="AA2" s="41"/>
      <c r="AB2" s="41"/>
      <c r="AC2" s="41"/>
      <c r="AD2" s="41"/>
      <c r="AE2" s="41"/>
      <c r="AF2" s="41"/>
      <c r="AG2" s="41"/>
    </row>
    <row r="3" spans="1:33" ht="16.5" thickBot="1">
      <c r="A3" s="41"/>
      <c r="B3" s="1" t="s">
        <v>20</v>
      </c>
      <c r="C3" s="86">
        <f>'Solar Worksheet'!D12</f>
        <v>1</v>
      </c>
      <c r="D3" s="2" t="s">
        <v>21</v>
      </c>
      <c r="E3" s="3" t="s">
        <v>22</v>
      </c>
      <c r="F3" s="4" t="s">
        <v>23</v>
      </c>
      <c r="G3" s="5">
        <f>ROUNDUP(C3*125%,3)</f>
        <v>1.25</v>
      </c>
      <c r="H3" s="6" t="s">
        <v>24</v>
      </c>
      <c r="I3" s="7">
        <f>ROUNDUP(L8/240,3)</f>
        <v>4.1670000000000007</v>
      </c>
      <c r="J3" s="88" t="s">
        <v>25</v>
      </c>
      <c r="K3" s="39"/>
      <c r="L3" s="92" t="s">
        <v>33</v>
      </c>
      <c r="M3" s="100">
        <v>454.92</v>
      </c>
      <c r="N3" s="93" t="s">
        <v>34</v>
      </c>
      <c r="O3" s="94"/>
      <c r="P3" s="95"/>
      <c r="Q3" s="41"/>
      <c r="R3" s="41"/>
      <c r="S3" s="41"/>
      <c r="T3" s="41"/>
      <c r="U3" s="41"/>
      <c r="V3" s="41"/>
      <c r="W3" s="41"/>
      <c r="X3" s="41"/>
      <c r="Y3" s="41"/>
      <c r="Z3" s="41"/>
      <c r="AA3" s="41"/>
      <c r="AB3" s="41"/>
      <c r="AC3" s="41"/>
      <c r="AD3" s="41"/>
      <c r="AE3" s="41"/>
      <c r="AF3" s="41"/>
      <c r="AG3" s="41"/>
    </row>
    <row r="4" spans="1:33" ht="16.5" thickBot="1">
      <c r="A4" s="41"/>
      <c r="B4" s="8" t="s">
        <v>27</v>
      </c>
      <c r="C4" s="89">
        <f>'Solar Worksheet'!D17</f>
        <v>1</v>
      </c>
      <c r="D4" s="9" t="s">
        <v>21</v>
      </c>
      <c r="E4" s="10">
        <v>1.2</v>
      </c>
      <c r="F4" s="11" t="s">
        <v>28</v>
      </c>
      <c r="G4" s="12">
        <f>C4*E4</f>
        <v>1.2</v>
      </c>
      <c r="H4" s="11" t="s">
        <v>29</v>
      </c>
      <c r="I4" s="13">
        <f>C4+G3</f>
        <v>2.25</v>
      </c>
      <c r="J4" s="88">
        <f>ROUNDUP(I3,-1)</f>
        <v>10</v>
      </c>
      <c r="K4" s="39"/>
      <c r="L4" s="92" t="s">
        <v>35</v>
      </c>
      <c r="M4" s="100">
        <v>18</v>
      </c>
      <c r="N4" s="93" t="s">
        <v>36</v>
      </c>
      <c r="O4" s="94"/>
      <c r="P4" s="95"/>
      <c r="Q4" s="41"/>
      <c r="R4" s="41"/>
      <c r="S4" s="41"/>
      <c r="T4" s="41"/>
      <c r="U4" s="41"/>
      <c r="V4" s="41"/>
      <c r="W4" s="41"/>
      <c r="X4" s="41"/>
      <c r="Y4" s="41"/>
      <c r="Z4" s="41"/>
      <c r="AA4" s="41"/>
      <c r="AB4" s="41"/>
      <c r="AC4" s="41"/>
      <c r="AD4" s="41"/>
      <c r="AE4" s="41"/>
      <c r="AF4" s="41"/>
      <c r="AG4" s="41"/>
    </row>
    <row r="5" spans="1:33" ht="46.5" customHeight="1" thickBot="1">
      <c r="A5" s="41"/>
      <c r="B5" s="44" t="s">
        <v>30</v>
      </c>
      <c r="C5" s="89">
        <f>'Solar Worksheet'!D18</f>
        <v>1</v>
      </c>
      <c r="D5" s="9" t="s">
        <v>21</v>
      </c>
      <c r="E5" s="14">
        <v>1.2</v>
      </c>
      <c r="F5" s="11" t="s">
        <v>28</v>
      </c>
      <c r="G5" s="12">
        <f>C5*E5</f>
        <v>1.2</v>
      </c>
      <c r="H5" s="11" t="s">
        <v>29</v>
      </c>
      <c r="I5" s="13">
        <f>G4+G3</f>
        <v>2.4500000000000002</v>
      </c>
      <c r="J5" s="90">
        <f>ROUNDUP(G4,-1)</f>
        <v>10</v>
      </c>
      <c r="K5" s="39"/>
      <c r="L5" s="96" t="s">
        <v>37</v>
      </c>
      <c r="M5" s="97">
        <f>ROUNDUP(M3/M4,2)</f>
        <v>25.28</v>
      </c>
      <c r="N5" s="98" t="s">
        <v>34</v>
      </c>
      <c r="O5" s="94"/>
      <c r="P5" s="99" t="str">
        <f>IF(M5&lt;=25,"C","D")</f>
        <v>D</v>
      </c>
      <c r="Q5" s="41"/>
      <c r="R5" s="41"/>
      <c r="S5" s="41"/>
      <c r="T5" s="41"/>
      <c r="U5" s="41"/>
      <c r="V5" s="41"/>
      <c r="W5" s="41"/>
      <c r="X5" s="41"/>
      <c r="Y5" s="41"/>
      <c r="Z5" s="41"/>
      <c r="AA5" s="41"/>
      <c r="AB5" s="41"/>
      <c r="AC5" s="41"/>
      <c r="AD5" s="41"/>
      <c r="AE5" s="41"/>
      <c r="AF5" s="41"/>
      <c r="AG5" s="41"/>
    </row>
    <row r="6" spans="1:33" ht="37.5" customHeight="1" thickBot="1">
      <c r="A6" s="41"/>
      <c r="B6" s="254" t="str">
        <f>IF(I4&lt;=G5,H1,I1)</f>
        <v>T</v>
      </c>
      <c r="C6" s="255"/>
      <c r="D6" s="256" t="str">
        <f>IF(I4&lt;=G5,"R","T")</f>
        <v>T</v>
      </c>
      <c r="E6" s="256"/>
      <c r="F6" s="256"/>
      <c r="G6" s="256"/>
      <c r="H6" s="257" t="str">
        <f>IF(I4&lt;=G5,H1,I1)</f>
        <v>T</v>
      </c>
      <c r="I6" s="257"/>
      <c r="J6" s="91"/>
      <c r="K6" s="39"/>
      <c r="L6" s="41"/>
      <c r="M6" s="41"/>
      <c r="N6" s="41"/>
      <c r="O6" s="41"/>
      <c r="P6" s="41"/>
      <c r="Q6" s="41"/>
      <c r="R6" s="41"/>
      <c r="S6" s="41"/>
      <c r="T6" s="41"/>
      <c r="U6" s="41"/>
      <c r="V6" s="41"/>
      <c r="W6" s="41"/>
      <c r="X6" s="41"/>
      <c r="Y6" s="41"/>
      <c r="Z6" s="41"/>
      <c r="AA6" s="41"/>
      <c r="AB6" s="41"/>
      <c r="AC6" s="41"/>
      <c r="AD6" s="41"/>
      <c r="AE6" s="41"/>
      <c r="AF6" s="41"/>
      <c r="AG6" s="41"/>
    </row>
    <row r="7" spans="1:33" ht="42.75" customHeight="1" thickBot="1">
      <c r="A7" s="41"/>
      <c r="B7" s="275"/>
      <c r="C7" s="276"/>
      <c r="D7" s="276"/>
      <c r="E7" s="276"/>
      <c r="F7" s="276"/>
      <c r="G7" s="276"/>
      <c r="H7" s="276"/>
      <c r="I7" s="276"/>
      <c r="J7" s="67"/>
      <c r="K7" s="39"/>
      <c r="L7" s="268" t="s">
        <v>83</v>
      </c>
      <c r="M7" s="269"/>
      <c r="N7" s="101" t="s">
        <v>98</v>
      </c>
      <c r="O7" s="266" t="s">
        <v>61</v>
      </c>
      <c r="P7" s="267"/>
      <c r="Q7" s="50"/>
      <c r="R7" s="41"/>
      <c r="S7" s="41"/>
      <c r="T7" s="41"/>
      <c r="U7" s="41"/>
      <c r="V7" s="41"/>
      <c r="W7" s="41"/>
      <c r="X7" s="41"/>
      <c r="Y7" s="41"/>
      <c r="Z7" s="41"/>
      <c r="AA7" s="41"/>
      <c r="AB7" s="41"/>
      <c r="AC7" s="41"/>
      <c r="AD7" s="41"/>
      <c r="AE7" s="41"/>
      <c r="AF7" s="41"/>
      <c r="AG7" s="41"/>
    </row>
    <row r="8" spans="1:33" ht="21.75" thickBot="1">
      <c r="A8" s="41"/>
      <c r="B8" s="39"/>
      <c r="C8" s="39"/>
      <c r="D8" s="39"/>
      <c r="E8" s="39"/>
      <c r="F8" s="39"/>
      <c r="G8" s="39"/>
      <c r="H8" s="39"/>
      <c r="I8" s="39"/>
      <c r="J8" s="39"/>
      <c r="K8" s="39"/>
      <c r="L8" s="102">
        <f>'Solar Worksheet'!D15*1000</f>
        <v>1000</v>
      </c>
      <c r="M8" s="103" t="s">
        <v>26</v>
      </c>
      <c r="N8" s="106">
        <v>1.21</v>
      </c>
      <c r="O8" s="104">
        <f>N8*'Solar Worksheet'!D13</f>
        <v>1.21</v>
      </c>
      <c r="P8" s="105" t="s">
        <v>21</v>
      </c>
      <c r="Q8" s="41"/>
      <c r="R8" s="41"/>
      <c r="S8" s="41"/>
      <c r="T8" s="41"/>
      <c r="U8" s="41"/>
      <c r="V8" s="41"/>
      <c r="W8" s="41"/>
      <c r="X8" s="41"/>
      <c r="Y8" s="41"/>
      <c r="Z8" s="41"/>
      <c r="AA8" s="41"/>
      <c r="AB8" s="41"/>
      <c r="AC8" s="41"/>
      <c r="AD8" s="41"/>
      <c r="AE8" s="41"/>
      <c r="AF8" s="41"/>
      <c r="AG8" s="41"/>
    </row>
    <row r="9" spans="1:33" ht="16.5" thickBot="1">
      <c r="A9" s="41"/>
      <c r="B9" s="250" t="s">
        <v>87</v>
      </c>
      <c r="C9" s="251"/>
      <c r="D9" s="251"/>
      <c r="E9" s="251"/>
      <c r="F9" s="251"/>
      <c r="G9" s="251"/>
      <c r="H9" s="251"/>
      <c r="I9" s="41"/>
      <c r="J9" s="41"/>
      <c r="K9" s="41"/>
      <c r="L9" s="41"/>
      <c r="M9" s="41"/>
      <c r="N9" s="41"/>
      <c r="O9" s="41"/>
      <c r="P9" s="41"/>
      <c r="Q9" s="41"/>
      <c r="R9" s="41"/>
      <c r="S9" s="41"/>
      <c r="T9" s="41"/>
      <c r="U9" s="41"/>
      <c r="V9" s="41"/>
      <c r="W9" s="41"/>
      <c r="X9" s="41"/>
      <c r="Y9" s="41"/>
      <c r="Z9" s="41"/>
      <c r="AA9" s="41"/>
      <c r="AB9" s="41"/>
      <c r="AC9" s="41"/>
      <c r="AD9" s="41"/>
      <c r="AE9" s="41"/>
      <c r="AF9" s="41"/>
      <c r="AG9" s="41"/>
    </row>
    <row r="10" spans="1:33" ht="16.5" thickBot="1">
      <c r="A10" s="41"/>
      <c r="B10" s="108" t="s">
        <v>88</v>
      </c>
      <c r="C10" s="108" t="s">
        <v>88</v>
      </c>
      <c r="D10" s="109" t="s">
        <v>89</v>
      </c>
      <c r="E10" s="270" t="s">
        <v>90</v>
      </c>
      <c r="F10" s="272"/>
      <c r="G10" s="270" t="s">
        <v>91</v>
      </c>
      <c r="H10" s="27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row>
    <row r="11" spans="1:33" ht="15.75">
      <c r="A11" s="41"/>
      <c r="B11" s="68">
        <v>115.4</v>
      </c>
      <c r="C11" s="69">
        <v>96.76</v>
      </c>
      <c r="D11" s="70">
        <v>339538</v>
      </c>
      <c r="E11" s="273">
        <v>560.1</v>
      </c>
      <c r="F11" s="283"/>
      <c r="G11" s="273">
        <v>493.4</v>
      </c>
      <c r="H11" s="274"/>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row>
    <row r="12" spans="1:33" ht="16.5" thickBot="1">
      <c r="A12" s="41"/>
      <c r="B12" s="71">
        <v>96.1</v>
      </c>
      <c r="C12" s="72">
        <v>497.6</v>
      </c>
      <c r="D12" s="73">
        <v>24856</v>
      </c>
      <c r="E12" s="281">
        <v>35.65</v>
      </c>
      <c r="F12" s="282"/>
      <c r="G12" s="277">
        <v>22</v>
      </c>
      <c r="H12" s="278"/>
      <c r="I12" s="41"/>
      <c r="J12" s="41"/>
      <c r="K12" s="107"/>
      <c r="L12" s="107" t="s">
        <v>0</v>
      </c>
      <c r="M12" s="107"/>
      <c r="N12" s="107"/>
      <c r="O12" s="41"/>
      <c r="P12" s="41"/>
      <c r="Q12" s="41"/>
      <c r="R12" s="41"/>
      <c r="S12" s="41"/>
      <c r="T12" s="41"/>
      <c r="U12" s="41"/>
      <c r="V12" s="41"/>
      <c r="W12" s="41"/>
      <c r="X12" s="41"/>
      <c r="Y12" s="41"/>
      <c r="Z12" s="41"/>
      <c r="AA12" s="41"/>
      <c r="AB12" s="41"/>
      <c r="AC12" s="41"/>
      <c r="AD12" s="41"/>
      <c r="AE12" s="41"/>
      <c r="AF12" s="41"/>
      <c r="AG12" s="41"/>
    </row>
    <row r="13" spans="1:33" ht="16.5" thickBot="1">
      <c r="A13" s="41"/>
      <c r="B13" s="71">
        <v>76.7</v>
      </c>
      <c r="C13" s="72">
        <v>57.9</v>
      </c>
      <c r="D13" s="110">
        <f>D11-D12</f>
        <v>314682</v>
      </c>
      <c r="E13" s="284">
        <f>SUM(E11*E12)</f>
        <v>19967.564999999999</v>
      </c>
      <c r="F13" s="285"/>
      <c r="G13" s="279">
        <f>G11/G12</f>
        <v>22.427272727272726</v>
      </c>
      <c r="H13" s="280"/>
      <c r="I13" s="41"/>
      <c r="J13" s="41"/>
      <c r="K13" s="107"/>
      <c r="L13" s="107"/>
      <c r="M13" s="107" t="s">
        <v>1</v>
      </c>
      <c r="N13" s="107"/>
      <c r="O13" s="41"/>
      <c r="P13" s="41"/>
      <c r="Q13" s="41"/>
      <c r="R13" s="41"/>
      <c r="S13" s="41"/>
      <c r="T13" s="41"/>
      <c r="U13" s="41"/>
      <c r="V13" s="41"/>
      <c r="W13" s="41"/>
      <c r="X13" s="41"/>
      <c r="Y13" s="41"/>
      <c r="Z13" s="41"/>
      <c r="AA13" s="41"/>
      <c r="AB13" s="41"/>
      <c r="AC13" s="41"/>
      <c r="AD13" s="41"/>
      <c r="AE13" s="41"/>
      <c r="AF13" s="41"/>
      <c r="AG13" s="41"/>
    </row>
    <row r="14" spans="1:33" ht="16.5" thickBot="1">
      <c r="A14" s="41"/>
      <c r="B14" s="71">
        <v>57.4</v>
      </c>
      <c r="C14" s="72"/>
      <c r="D14" s="260" t="s">
        <v>72</v>
      </c>
      <c r="E14" s="261"/>
      <c r="F14" s="261"/>
      <c r="G14" s="261"/>
      <c r="H14" s="262"/>
      <c r="I14" s="41"/>
      <c r="J14" s="41"/>
      <c r="K14" s="107"/>
      <c r="L14" s="107"/>
      <c r="M14" s="107" t="s">
        <v>2</v>
      </c>
      <c r="N14" s="107"/>
      <c r="O14" s="41"/>
      <c r="P14" s="41"/>
      <c r="Q14" s="41"/>
      <c r="R14" s="41"/>
      <c r="S14" s="41"/>
      <c r="T14" s="41"/>
      <c r="U14" s="41"/>
      <c r="V14" s="41"/>
      <c r="W14" s="41"/>
      <c r="X14" s="41"/>
      <c r="Y14" s="41"/>
      <c r="Z14" s="41"/>
      <c r="AA14" s="41"/>
      <c r="AB14" s="41"/>
      <c r="AC14" s="41"/>
      <c r="AD14" s="41"/>
      <c r="AE14" s="41"/>
      <c r="AF14" s="41"/>
      <c r="AG14" s="41"/>
    </row>
    <row r="15" spans="1:33" ht="15.75">
      <c r="A15" s="41"/>
      <c r="B15" s="71">
        <v>38.1</v>
      </c>
      <c r="C15" s="74"/>
      <c r="D15" s="111"/>
      <c r="E15" s="112" t="s">
        <v>73</v>
      </c>
      <c r="F15" s="85">
        <v>69.400000000000006</v>
      </c>
      <c r="G15" s="113" t="s">
        <v>74</v>
      </c>
      <c r="H15" s="81">
        <v>1046</v>
      </c>
      <c r="I15" s="41"/>
      <c r="J15" s="41"/>
      <c r="K15" s="107"/>
      <c r="L15" s="107" t="s">
        <v>3</v>
      </c>
      <c r="M15" s="107" t="s">
        <v>102</v>
      </c>
      <c r="N15" s="107"/>
      <c r="O15" s="41"/>
      <c r="P15" s="41"/>
      <c r="Q15" s="41"/>
      <c r="R15" s="41"/>
      <c r="S15" s="41"/>
      <c r="T15" s="41"/>
      <c r="U15" s="41"/>
      <c r="V15" s="41"/>
      <c r="W15" s="41"/>
      <c r="X15" s="41"/>
      <c r="Y15" s="41"/>
      <c r="Z15" s="41"/>
      <c r="AA15" s="41"/>
      <c r="AB15" s="41"/>
      <c r="AC15" s="41"/>
      <c r="AD15" s="41"/>
      <c r="AE15" s="41"/>
      <c r="AF15" s="41"/>
      <c r="AG15" s="41"/>
    </row>
    <row r="16" spans="1:33" ht="16.5" thickBot="1">
      <c r="A16" s="41"/>
      <c r="B16" s="71"/>
      <c r="C16" s="72"/>
      <c r="D16" s="114"/>
      <c r="E16" s="115" t="s">
        <v>75</v>
      </c>
      <c r="F16" s="75">
        <v>40.799999999999997</v>
      </c>
      <c r="G16" s="116" t="s">
        <v>76</v>
      </c>
      <c r="H16" s="76">
        <v>25.4</v>
      </c>
      <c r="I16" s="41"/>
      <c r="J16" s="136"/>
      <c r="K16" s="107"/>
      <c r="L16" s="107"/>
      <c r="M16" s="170" t="s">
        <v>41</v>
      </c>
      <c r="N16" s="107"/>
      <c r="O16" s="41"/>
      <c r="P16" s="41"/>
      <c r="Q16" s="41"/>
      <c r="R16" s="41"/>
      <c r="S16" s="41"/>
      <c r="T16" s="41"/>
      <c r="U16" s="41"/>
      <c r="V16" s="41"/>
      <c r="W16" s="41"/>
      <c r="X16" s="41"/>
      <c r="Y16" s="41"/>
      <c r="Z16" s="41"/>
      <c r="AA16" s="41"/>
      <c r="AB16" s="41"/>
      <c r="AC16" s="41"/>
      <c r="AD16" s="41"/>
      <c r="AE16" s="41"/>
      <c r="AF16" s="41"/>
      <c r="AG16" s="41"/>
    </row>
    <row r="17" spans="1:33" ht="16.5" thickBot="1">
      <c r="A17" s="41"/>
      <c r="B17" s="77"/>
      <c r="C17" s="78"/>
      <c r="D17" s="109"/>
      <c r="E17" s="117" t="s">
        <v>77</v>
      </c>
      <c r="F17" s="118">
        <f>F15*F16</f>
        <v>2831.52</v>
      </c>
      <c r="G17" s="119" t="s">
        <v>92</v>
      </c>
      <c r="H17" s="120">
        <f>H15/H16</f>
        <v>41.181102362204726</v>
      </c>
      <c r="I17" s="41"/>
      <c r="J17" s="41"/>
      <c r="K17" s="107"/>
      <c r="L17" s="107"/>
      <c r="M17" s="170" t="s">
        <v>86</v>
      </c>
      <c r="N17" s="107"/>
      <c r="O17" s="41"/>
      <c r="P17" s="41"/>
      <c r="Q17" s="41"/>
      <c r="R17" s="41"/>
      <c r="S17" s="41"/>
      <c r="T17" s="41"/>
      <c r="U17" s="41"/>
      <c r="V17" s="41"/>
      <c r="W17" s="41"/>
      <c r="X17" s="41"/>
      <c r="Y17" s="41"/>
      <c r="Z17" s="41"/>
      <c r="AA17" s="41"/>
      <c r="AB17" s="41"/>
      <c r="AC17" s="41"/>
      <c r="AD17" s="41"/>
      <c r="AE17" s="41"/>
      <c r="AF17" s="41"/>
      <c r="AG17" s="41"/>
    </row>
    <row r="18" spans="1:33" ht="27" thickBot="1">
      <c r="A18" s="41"/>
      <c r="B18" s="79"/>
      <c r="C18" s="80"/>
      <c r="D18" s="121"/>
      <c r="E18" s="122" t="s">
        <v>93</v>
      </c>
      <c r="F18" s="123">
        <f>F17/144</f>
        <v>19.663333333333334</v>
      </c>
      <c r="G18" s="124" t="s">
        <v>78</v>
      </c>
      <c r="H18" s="135">
        <f>'Solar Worksheet'!D13</f>
        <v>1</v>
      </c>
      <c r="I18" s="41"/>
      <c r="J18" s="41"/>
      <c r="K18" s="107"/>
      <c r="L18" s="107"/>
      <c r="M18" s="170" t="s">
        <v>58</v>
      </c>
      <c r="N18" s="107"/>
      <c r="O18" s="41"/>
      <c r="P18" s="41"/>
      <c r="Q18" s="41"/>
      <c r="R18" s="41"/>
      <c r="S18" s="41"/>
      <c r="T18" s="41"/>
      <c r="U18" s="41"/>
      <c r="V18" s="41"/>
      <c r="W18" s="41"/>
      <c r="X18" s="41"/>
      <c r="Y18" s="41"/>
      <c r="Z18" s="41"/>
      <c r="AA18" s="41"/>
      <c r="AB18" s="41"/>
      <c r="AC18" s="41"/>
      <c r="AD18" s="41"/>
      <c r="AE18" s="41"/>
      <c r="AF18" s="41"/>
      <c r="AG18" s="41"/>
    </row>
    <row r="19" spans="1:33" ht="16.5" thickBot="1">
      <c r="A19" s="41"/>
      <c r="B19" s="125">
        <f>SUM(B11:B18)</f>
        <v>383.7</v>
      </c>
      <c r="C19" s="126">
        <f>SUM(C11:C17)</f>
        <v>652.26</v>
      </c>
      <c r="D19" s="263" t="s">
        <v>94</v>
      </c>
      <c r="E19" s="264"/>
      <c r="F19" s="265"/>
      <c r="G19" s="258">
        <v>716</v>
      </c>
      <c r="H19" s="259"/>
      <c r="I19" s="41"/>
      <c r="J19" s="41"/>
      <c r="K19" s="107"/>
      <c r="L19" s="107"/>
      <c r="M19" s="170" t="s">
        <v>82</v>
      </c>
      <c r="N19" s="107"/>
      <c r="O19" s="41"/>
      <c r="P19" s="41"/>
      <c r="Q19" s="41"/>
      <c r="R19" s="41"/>
      <c r="S19" s="41"/>
      <c r="T19" s="41"/>
      <c r="U19" s="41"/>
      <c r="V19" s="41"/>
      <c r="W19" s="41"/>
      <c r="X19" s="41"/>
      <c r="Y19" s="41"/>
      <c r="Z19" s="41"/>
      <c r="AA19" s="41"/>
      <c r="AB19" s="41"/>
      <c r="AC19" s="41"/>
      <c r="AD19" s="41"/>
      <c r="AE19" s="41"/>
      <c r="AF19" s="41"/>
      <c r="AG19" s="41"/>
    </row>
    <row r="20" spans="1:33" ht="18.75" thickBot="1">
      <c r="A20" s="41"/>
      <c r="B20" s="240" t="s">
        <v>95</v>
      </c>
      <c r="C20" s="241"/>
      <c r="D20" s="242"/>
      <c r="E20" s="242"/>
      <c r="F20" s="242"/>
      <c r="G20" s="242"/>
      <c r="H20" s="243"/>
      <c r="I20" s="41"/>
      <c r="J20" s="41"/>
      <c r="K20" s="107"/>
      <c r="L20" s="107"/>
      <c r="M20" s="170" t="s">
        <v>101</v>
      </c>
      <c r="N20" s="107"/>
      <c r="O20" s="41"/>
      <c r="P20" s="41"/>
      <c r="Q20" s="41"/>
      <c r="R20" s="41"/>
      <c r="S20" s="41"/>
      <c r="T20" s="41"/>
      <c r="U20" s="41"/>
      <c r="V20" s="41"/>
      <c r="W20" s="41"/>
      <c r="X20" s="41"/>
      <c r="Y20" s="41"/>
      <c r="Z20" s="41"/>
      <c r="AA20" s="41"/>
      <c r="AB20" s="41"/>
      <c r="AC20" s="41"/>
      <c r="AD20" s="41"/>
      <c r="AE20" s="41"/>
      <c r="AF20" s="41"/>
      <c r="AG20" s="41"/>
    </row>
    <row r="21" spans="1:33" ht="26.25" thickBot="1">
      <c r="A21" s="41"/>
      <c r="B21" s="82" t="s">
        <v>96</v>
      </c>
      <c r="C21" s="127">
        <f>H18*F18</f>
        <v>19.663333333333334</v>
      </c>
      <c r="D21" s="83" t="s">
        <v>97</v>
      </c>
      <c r="E21" s="84">
        <v>35.65</v>
      </c>
      <c r="F21" s="244">
        <f>C21*E21</f>
        <v>700.99783333333335</v>
      </c>
      <c r="G21" s="245"/>
      <c r="H21" s="246"/>
      <c r="I21" s="41"/>
      <c r="J21" s="41"/>
      <c r="K21" s="107"/>
      <c r="L21" s="107" t="s">
        <v>4</v>
      </c>
      <c r="M21" s="134"/>
      <c r="N21" s="107"/>
      <c r="O21" s="41"/>
      <c r="P21" s="41"/>
      <c r="Q21" s="41"/>
      <c r="R21" s="41"/>
      <c r="S21" s="41"/>
      <c r="T21" s="41"/>
      <c r="U21" s="41"/>
      <c r="V21" s="41"/>
      <c r="W21" s="41"/>
      <c r="X21" s="41"/>
      <c r="Y21" s="41"/>
      <c r="Z21" s="41"/>
      <c r="AA21" s="41"/>
      <c r="AB21" s="41"/>
      <c r="AC21" s="41"/>
      <c r="AD21" s="41"/>
      <c r="AE21" s="41"/>
      <c r="AF21" s="41"/>
      <c r="AG21" s="41"/>
    </row>
    <row r="22" spans="1:33">
      <c r="A22" s="41"/>
      <c r="B22" s="41"/>
      <c r="C22" s="41"/>
      <c r="D22" s="41"/>
      <c r="E22" s="41"/>
      <c r="F22" s="41"/>
      <c r="G22" s="41"/>
      <c r="H22" s="41"/>
      <c r="I22" s="41"/>
      <c r="J22" s="41"/>
      <c r="K22" s="107"/>
      <c r="L22" s="107"/>
      <c r="M22" s="107">
        <v>1</v>
      </c>
      <c r="N22" s="107"/>
      <c r="O22" s="41"/>
      <c r="P22" s="41"/>
      <c r="Q22" s="41"/>
      <c r="R22" s="41"/>
      <c r="S22" s="41"/>
      <c r="T22" s="41"/>
      <c r="U22" s="41"/>
      <c r="V22" s="41"/>
      <c r="W22" s="41"/>
      <c r="X22" s="41"/>
      <c r="Y22" s="41"/>
      <c r="Z22" s="41"/>
      <c r="AA22" s="41"/>
      <c r="AB22" s="41"/>
      <c r="AC22" s="41"/>
      <c r="AD22" s="41"/>
      <c r="AE22" s="41"/>
      <c r="AF22" s="41"/>
      <c r="AG22" s="41"/>
    </row>
    <row r="23" spans="1:33">
      <c r="A23" s="41"/>
      <c r="B23" s="41"/>
      <c r="C23" s="41"/>
      <c r="D23" s="41"/>
      <c r="E23" s="41"/>
      <c r="F23" s="41"/>
      <c r="G23" s="41"/>
      <c r="H23" s="41"/>
      <c r="I23" s="41"/>
      <c r="J23" s="41"/>
      <c r="K23" s="107"/>
      <c r="L23" s="107"/>
      <c r="M23" s="107">
        <v>2</v>
      </c>
      <c r="N23" s="107"/>
      <c r="O23" s="41"/>
      <c r="P23" s="41"/>
      <c r="Q23" s="41"/>
      <c r="R23" s="41"/>
      <c r="S23" s="41"/>
      <c r="T23" s="41"/>
      <c r="U23" s="41"/>
      <c r="V23" s="41"/>
      <c r="W23" s="41"/>
      <c r="X23" s="41"/>
      <c r="Y23" s="41"/>
      <c r="Z23" s="41"/>
      <c r="AA23" s="41"/>
      <c r="AB23" s="41"/>
      <c r="AC23" s="41"/>
      <c r="AD23" s="41"/>
      <c r="AE23" s="41"/>
      <c r="AF23" s="41"/>
      <c r="AG23" s="41"/>
    </row>
    <row r="24" spans="1:33">
      <c r="A24" s="41"/>
      <c r="B24" s="41"/>
      <c r="C24" s="41"/>
      <c r="D24" s="41"/>
      <c r="E24" s="41"/>
      <c r="F24" s="41"/>
      <c r="G24" s="41"/>
      <c r="H24" s="41"/>
      <c r="I24" s="41"/>
      <c r="J24" s="41"/>
      <c r="K24" s="107"/>
      <c r="L24" s="107"/>
      <c r="M24" s="107"/>
      <c r="N24" s="107"/>
      <c r="O24" s="41"/>
      <c r="P24" s="41"/>
      <c r="Q24" s="41"/>
      <c r="R24" s="41"/>
      <c r="S24" s="41"/>
      <c r="T24" s="41"/>
      <c r="U24" s="41"/>
      <c r="V24" s="41"/>
      <c r="W24" s="41"/>
      <c r="X24" s="41"/>
      <c r="Y24" s="41"/>
      <c r="Z24" s="41"/>
      <c r="AA24" s="41"/>
      <c r="AB24" s="41"/>
      <c r="AC24" s="41"/>
      <c r="AD24" s="41"/>
      <c r="AE24" s="41"/>
      <c r="AF24" s="41"/>
      <c r="AG24" s="41"/>
    </row>
    <row r="25" spans="1:33">
      <c r="A25" s="41"/>
      <c r="B25" s="41"/>
      <c r="C25" s="41"/>
      <c r="D25" s="41"/>
      <c r="E25" s="41"/>
      <c r="F25" s="41"/>
      <c r="G25" s="41"/>
      <c r="H25" s="41"/>
      <c r="I25" s="41"/>
      <c r="J25" s="41"/>
      <c r="K25" s="107"/>
      <c r="L25" s="107"/>
      <c r="M25" s="107"/>
      <c r="N25" s="107"/>
      <c r="O25" s="41"/>
      <c r="P25" s="41"/>
      <c r="Q25" s="41"/>
      <c r="R25" s="41"/>
      <c r="S25" s="41"/>
      <c r="T25" s="41"/>
      <c r="U25" s="41"/>
      <c r="V25" s="41"/>
      <c r="W25" s="41"/>
      <c r="X25" s="41"/>
      <c r="Y25" s="41"/>
      <c r="Z25" s="41"/>
      <c r="AA25" s="41"/>
      <c r="AB25" s="41"/>
      <c r="AC25" s="41"/>
      <c r="AD25" s="41"/>
      <c r="AE25" s="41"/>
      <c r="AF25" s="41"/>
      <c r="AG25" s="41"/>
    </row>
    <row r="26" spans="1:33">
      <c r="A26" s="41"/>
      <c r="B26" s="41"/>
      <c r="C26" s="41"/>
      <c r="D26" s="41"/>
      <c r="E26" s="41"/>
      <c r="F26" s="41"/>
      <c r="G26" s="41"/>
      <c r="H26" s="41"/>
      <c r="I26" s="41"/>
      <c r="J26" s="41"/>
      <c r="K26" s="107"/>
      <c r="L26" s="107"/>
      <c r="M26" s="107"/>
      <c r="N26" s="107"/>
      <c r="O26" s="41"/>
      <c r="P26" s="41"/>
      <c r="Q26" s="41"/>
      <c r="R26" s="41"/>
      <c r="S26" s="41"/>
      <c r="T26" s="41"/>
      <c r="U26" s="41"/>
      <c r="V26" s="41"/>
      <c r="W26" s="41"/>
      <c r="X26" s="41"/>
      <c r="Y26" s="41"/>
      <c r="Z26" s="41"/>
      <c r="AA26" s="41"/>
      <c r="AB26" s="41"/>
      <c r="AC26" s="41"/>
      <c r="AD26" s="41"/>
      <c r="AE26" s="41"/>
      <c r="AF26" s="41"/>
      <c r="AG26" s="41"/>
    </row>
    <row r="27" spans="1:33">
      <c r="A27" s="41"/>
      <c r="B27" s="41"/>
      <c r="C27" s="41"/>
      <c r="D27" s="41"/>
      <c r="E27" s="41"/>
      <c r="F27" s="41"/>
      <c r="G27" s="41"/>
      <c r="H27" s="41"/>
      <c r="I27" s="41"/>
      <c r="J27" s="41"/>
      <c r="K27" s="107"/>
      <c r="L27" s="107"/>
      <c r="M27" s="107"/>
      <c r="N27" s="107"/>
      <c r="O27" s="41"/>
      <c r="P27" s="41"/>
      <c r="Q27" s="41"/>
      <c r="R27" s="41"/>
      <c r="S27" s="41"/>
      <c r="T27" s="41"/>
      <c r="U27" s="41"/>
      <c r="V27" s="41"/>
      <c r="W27" s="41"/>
      <c r="X27" s="41"/>
      <c r="Y27" s="41"/>
      <c r="Z27" s="41"/>
      <c r="AA27" s="41"/>
      <c r="AB27" s="41"/>
      <c r="AC27" s="41"/>
      <c r="AD27" s="41"/>
      <c r="AE27" s="41"/>
      <c r="AF27" s="41"/>
      <c r="AG27" s="41"/>
    </row>
    <row r="28" spans="1:33">
      <c r="A28" s="41"/>
      <c r="B28" s="41"/>
      <c r="C28" s="41"/>
      <c r="D28" s="41"/>
      <c r="E28" s="41"/>
      <c r="F28" s="41"/>
      <c r="G28" s="41"/>
      <c r="H28" s="41"/>
      <c r="I28" s="41"/>
      <c r="J28" s="41"/>
      <c r="K28" s="107"/>
      <c r="L28" s="107"/>
      <c r="M28" s="107" t="s">
        <v>55</v>
      </c>
      <c r="N28" s="107"/>
      <c r="O28" s="41"/>
      <c r="P28" s="41"/>
      <c r="Q28" s="41"/>
      <c r="R28" s="41"/>
      <c r="S28" s="41"/>
      <c r="T28" s="41"/>
      <c r="U28" s="41"/>
      <c r="V28" s="41"/>
      <c r="W28" s="41"/>
      <c r="X28" s="41"/>
      <c r="Y28" s="41"/>
      <c r="Z28" s="41"/>
      <c r="AA28" s="41"/>
      <c r="AB28" s="41"/>
      <c r="AC28" s="41"/>
      <c r="AD28" s="41"/>
      <c r="AE28" s="41"/>
      <c r="AF28" s="41"/>
      <c r="AG28" s="41"/>
    </row>
    <row r="29" spans="1:33">
      <c r="A29" s="41"/>
      <c r="B29" s="41"/>
      <c r="C29" s="41"/>
      <c r="D29" s="41"/>
      <c r="E29" s="41"/>
      <c r="F29" s="41"/>
      <c r="G29" s="41"/>
      <c r="H29" s="41"/>
      <c r="I29" s="41"/>
      <c r="J29" s="41"/>
      <c r="K29" s="107" t="s">
        <v>51</v>
      </c>
      <c r="L29" s="107"/>
      <c r="M29" s="107" t="s">
        <v>56</v>
      </c>
      <c r="N29" s="107"/>
      <c r="O29" s="41"/>
      <c r="P29" s="41"/>
      <c r="Q29" s="41"/>
      <c r="R29" s="41"/>
      <c r="S29" s="41"/>
      <c r="T29" s="41"/>
      <c r="U29" s="41"/>
      <c r="V29" s="41"/>
      <c r="W29" s="41"/>
      <c r="X29" s="41"/>
      <c r="Y29" s="41"/>
      <c r="Z29" s="41"/>
      <c r="AA29" s="41"/>
      <c r="AB29" s="41"/>
      <c r="AC29" s="41"/>
      <c r="AD29" s="41"/>
      <c r="AE29" s="41"/>
      <c r="AF29" s="41"/>
      <c r="AG29" s="41"/>
    </row>
    <row r="30" spans="1:33">
      <c r="A30" s="41"/>
      <c r="B30" s="41"/>
      <c r="C30" s="41"/>
      <c r="D30" s="41"/>
      <c r="E30" s="41"/>
      <c r="F30" s="41"/>
      <c r="G30" s="41"/>
      <c r="H30" s="41"/>
      <c r="I30" s="41"/>
      <c r="J30" s="41"/>
      <c r="K30" s="107">
        <v>20</v>
      </c>
      <c r="L30" s="107">
        <v>12</v>
      </c>
      <c r="M30" s="107">
        <v>15</v>
      </c>
      <c r="N30" s="107"/>
      <c r="O30" s="41"/>
      <c r="P30" s="41"/>
      <c r="Q30" s="41"/>
      <c r="R30" s="41"/>
      <c r="S30" s="41"/>
      <c r="T30" s="41"/>
      <c r="U30" s="41"/>
      <c r="V30" s="41"/>
      <c r="W30" s="41"/>
      <c r="X30" s="41"/>
      <c r="Y30" s="41"/>
      <c r="Z30" s="41"/>
      <c r="AA30" s="41"/>
      <c r="AB30" s="41"/>
      <c r="AC30" s="41"/>
      <c r="AD30" s="41"/>
      <c r="AE30" s="41"/>
      <c r="AF30" s="41"/>
      <c r="AG30" s="41"/>
    </row>
    <row r="31" spans="1:33">
      <c r="A31" s="41"/>
      <c r="B31" s="41"/>
      <c r="C31" s="41"/>
      <c r="D31" s="41"/>
      <c r="E31" s="41"/>
      <c r="F31" s="41"/>
      <c r="G31" s="41"/>
      <c r="H31" s="41"/>
      <c r="I31" s="41"/>
      <c r="J31" s="41"/>
      <c r="K31" s="107">
        <v>30</v>
      </c>
      <c r="L31" s="107">
        <v>10</v>
      </c>
      <c r="M31" s="107">
        <v>20</v>
      </c>
      <c r="N31" s="107"/>
      <c r="O31" s="41"/>
      <c r="P31" s="41"/>
      <c r="Q31" s="41"/>
      <c r="R31" s="41"/>
      <c r="S31" s="41"/>
      <c r="T31" s="41"/>
      <c r="U31" s="41"/>
      <c r="V31" s="41"/>
      <c r="W31" s="41"/>
      <c r="X31" s="41"/>
      <c r="Y31" s="41"/>
      <c r="Z31" s="41"/>
      <c r="AA31" s="41"/>
      <c r="AB31" s="41"/>
      <c r="AC31" s="41"/>
      <c r="AD31" s="41"/>
      <c r="AE31" s="41"/>
      <c r="AF31" s="41"/>
      <c r="AG31" s="41"/>
    </row>
    <row r="32" spans="1:33">
      <c r="A32" s="41"/>
      <c r="B32" s="41"/>
      <c r="C32" s="41"/>
      <c r="D32" s="41"/>
      <c r="E32" s="41"/>
      <c r="F32" s="41"/>
      <c r="G32" s="41"/>
      <c r="H32" s="41"/>
      <c r="I32" s="41"/>
      <c r="J32" s="41"/>
      <c r="K32" s="107">
        <v>50</v>
      </c>
      <c r="L32" s="107">
        <v>8</v>
      </c>
      <c r="M32" s="107">
        <v>25</v>
      </c>
      <c r="N32" s="107"/>
      <c r="O32" s="41"/>
      <c r="P32" s="41"/>
      <c r="Q32" s="41"/>
      <c r="R32" s="41"/>
      <c r="S32" s="41"/>
      <c r="T32" s="41"/>
      <c r="U32" s="41"/>
      <c r="V32" s="41"/>
      <c r="W32" s="41"/>
      <c r="X32" s="41"/>
      <c r="Y32" s="41"/>
      <c r="Z32" s="41"/>
      <c r="AA32" s="41"/>
      <c r="AB32" s="41"/>
      <c r="AC32" s="41"/>
      <c r="AD32" s="41"/>
      <c r="AE32" s="41"/>
      <c r="AF32" s="41"/>
      <c r="AG32" s="41"/>
    </row>
    <row r="33" spans="1:33">
      <c r="A33" s="41"/>
      <c r="B33" s="41"/>
      <c r="C33" s="41"/>
      <c r="D33" s="41"/>
      <c r="E33" s="41"/>
      <c r="F33" s="41"/>
      <c r="G33" s="41"/>
      <c r="H33" s="41"/>
      <c r="I33" s="41"/>
      <c r="J33" s="41"/>
      <c r="K33" s="107">
        <v>65</v>
      </c>
      <c r="L33" s="107">
        <v>6</v>
      </c>
      <c r="M33" s="107">
        <v>30</v>
      </c>
      <c r="N33" s="107"/>
      <c r="O33" s="41"/>
      <c r="P33" s="41"/>
      <c r="Q33" s="41"/>
      <c r="R33" s="41"/>
      <c r="S33" s="41"/>
      <c r="T33" s="41"/>
      <c r="U33" s="41"/>
      <c r="V33" s="41"/>
      <c r="W33" s="41"/>
      <c r="X33" s="41"/>
      <c r="Y33" s="41"/>
      <c r="Z33" s="41"/>
      <c r="AA33" s="41"/>
      <c r="AB33" s="41"/>
      <c r="AC33" s="41"/>
      <c r="AD33" s="41"/>
      <c r="AE33" s="41"/>
      <c r="AF33" s="41"/>
      <c r="AG33" s="41"/>
    </row>
    <row r="34" spans="1:33">
      <c r="A34" s="41"/>
      <c r="B34" s="41"/>
      <c r="C34" s="41"/>
      <c r="D34" s="41"/>
      <c r="E34" s="41"/>
      <c r="F34" s="41"/>
      <c r="G34" s="41"/>
      <c r="H34" s="41"/>
      <c r="I34" s="41"/>
      <c r="J34" s="41"/>
      <c r="K34" s="107">
        <v>85</v>
      </c>
      <c r="L34" s="107">
        <v>4</v>
      </c>
      <c r="M34" s="107">
        <v>35</v>
      </c>
      <c r="N34" s="107"/>
      <c r="O34" s="41"/>
      <c r="P34" s="41"/>
      <c r="Q34" s="41"/>
      <c r="R34" s="41"/>
      <c r="S34" s="41"/>
      <c r="T34" s="41"/>
      <c r="U34" s="41"/>
      <c r="V34" s="41"/>
      <c r="W34" s="41"/>
      <c r="X34" s="41"/>
      <c r="Y34" s="41"/>
      <c r="Z34" s="41"/>
      <c r="AA34" s="41"/>
      <c r="AB34" s="41"/>
      <c r="AC34" s="41"/>
      <c r="AD34" s="41"/>
      <c r="AE34" s="41"/>
      <c r="AF34" s="41"/>
      <c r="AG34" s="41"/>
    </row>
    <row r="35" spans="1:33">
      <c r="A35" s="41"/>
      <c r="B35" s="41"/>
      <c r="C35" s="41"/>
      <c r="D35" s="41"/>
      <c r="E35" s="41"/>
      <c r="F35" s="41"/>
      <c r="G35" s="41"/>
      <c r="H35" s="41"/>
      <c r="I35" s="41"/>
      <c r="J35" s="41"/>
      <c r="K35" s="107">
        <v>100</v>
      </c>
      <c r="L35" s="107">
        <v>3</v>
      </c>
      <c r="M35" s="107">
        <v>40</v>
      </c>
      <c r="N35" s="107"/>
      <c r="O35" s="41"/>
      <c r="P35" s="41"/>
      <c r="Q35" s="41"/>
      <c r="R35" s="41"/>
      <c r="S35" s="41"/>
      <c r="T35" s="41"/>
      <c r="U35" s="41"/>
      <c r="V35" s="41"/>
      <c r="W35" s="41"/>
      <c r="X35" s="41"/>
      <c r="Y35" s="41"/>
      <c r="Z35" s="41"/>
      <c r="AA35" s="41"/>
      <c r="AB35" s="41"/>
      <c r="AC35" s="41"/>
      <c r="AD35" s="41"/>
      <c r="AE35" s="41"/>
      <c r="AF35" s="41"/>
      <c r="AG35" s="41"/>
    </row>
    <row r="36" spans="1:33">
      <c r="A36" s="41"/>
      <c r="B36" s="41"/>
      <c r="C36" s="41"/>
      <c r="D36" s="41"/>
      <c r="E36" s="41"/>
      <c r="F36" s="41"/>
      <c r="G36" s="41"/>
      <c r="H36" s="41"/>
      <c r="I36" s="41"/>
      <c r="J36" s="41"/>
      <c r="K36" s="107">
        <v>115</v>
      </c>
      <c r="L36" s="107">
        <v>2</v>
      </c>
      <c r="M36" s="107">
        <v>45</v>
      </c>
      <c r="N36" s="107"/>
      <c r="O36" s="41"/>
      <c r="P36" s="41"/>
      <c r="Q36" s="41"/>
      <c r="R36" s="41"/>
      <c r="S36" s="41"/>
      <c r="T36" s="41"/>
      <c r="U36" s="41"/>
      <c r="V36" s="41"/>
      <c r="W36" s="41"/>
      <c r="X36" s="41"/>
      <c r="Y36" s="41"/>
      <c r="Z36" s="41"/>
      <c r="AA36" s="41"/>
      <c r="AB36" s="41"/>
      <c r="AC36" s="41"/>
      <c r="AD36" s="41"/>
      <c r="AE36" s="41"/>
      <c r="AF36" s="41"/>
      <c r="AG36" s="41"/>
    </row>
    <row r="37" spans="1:33">
      <c r="A37" s="41"/>
      <c r="B37" s="41"/>
      <c r="C37" s="41"/>
      <c r="D37" s="41"/>
      <c r="E37" s="41"/>
      <c r="F37" s="41"/>
      <c r="G37" s="41"/>
      <c r="H37" s="41"/>
      <c r="I37" s="41"/>
      <c r="J37" s="41"/>
      <c r="K37" s="107"/>
      <c r="L37" s="107"/>
      <c r="M37" s="107">
        <v>50</v>
      </c>
      <c r="N37" s="107"/>
      <c r="O37" s="41"/>
      <c r="P37" s="41"/>
      <c r="Q37" s="41"/>
      <c r="R37" s="41"/>
      <c r="S37" s="41"/>
      <c r="T37" s="41"/>
      <c r="U37" s="41"/>
      <c r="V37" s="41"/>
      <c r="W37" s="41"/>
      <c r="X37" s="41"/>
      <c r="Y37" s="41"/>
      <c r="Z37" s="41"/>
      <c r="AA37" s="41"/>
      <c r="AB37" s="41"/>
      <c r="AC37" s="41"/>
      <c r="AD37" s="41"/>
      <c r="AE37" s="41"/>
      <c r="AF37" s="41"/>
      <c r="AG37" s="41"/>
    </row>
    <row r="38" spans="1:33">
      <c r="A38" s="41"/>
      <c r="B38" s="41"/>
      <c r="C38" s="41"/>
      <c r="D38" s="41"/>
      <c r="E38" s="41"/>
      <c r="F38" s="41"/>
      <c r="G38" s="41"/>
      <c r="H38" s="41"/>
      <c r="I38" s="41"/>
      <c r="J38" s="41"/>
      <c r="K38" s="41"/>
      <c r="L38" s="41"/>
      <c r="M38" s="41"/>
      <c r="N38" s="169"/>
      <c r="O38" s="41"/>
      <c r="P38" s="41"/>
      <c r="Q38" s="41"/>
      <c r="R38" s="41"/>
      <c r="S38" s="41"/>
      <c r="T38" s="41"/>
      <c r="U38" s="41"/>
      <c r="V38" s="41"/>
      <c r="W38" s="41"/>
      <c r="X38" s="41"/>
      <c r="Y38" s="41"/>
      <c r="Z38" s="41"/>
      <c r="AA38" s="41"/>
      <c r="AB38" s="41"/>
      <c r="AC38" s="41"/>
      <c r="AD38" s="41"/>
      <c r="AE38" s="41"/>
      <c r="AF38" s="41"/>
      <c r="AG38" s="41"/>
    </row>
    <row r="39" spans="1:33">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row>
    <row r="40" spans="1:33">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row>
    <row r="41" spans="1:33">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row>
    <row r="42" spans="1:33">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row>
    <row r="43" spans="1:33">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row>
    <row r="44" spans="1:33">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row>
    <row r="45" spans="1:33">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row>
    <row r="46" spans="1:33">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row>
    <row r="47" spans="1:33">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row>
    <row r="48" spans="1:33">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row>
    <row r="49" spans="1:33">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row>
    <row r="50" spans="1:33">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row>
    <row r="51" spans="1:33">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row>
    <row r="52" spans="1:33">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row>
    <row r="53" spans="1:33">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row>
    <row r="54" spans="1:33">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row>
    <row r="55" spans="1:33">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row>
    <row r="56" spans="1:33">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row>
    <row r="57" spans="1:33">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row>
    <row r="58" spans="1:33">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row>
    <row r="59" spans="1:33">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row>
    <row r="60" spans="1:33">
      <c r="K60" s="41"/>
      <c r="L60" s="41"/>
      <c r="M60" s="41"/>
      <c r="N60" s="41"/>
    </row>
    <row r="61" spans="1:33">
      <c r="M61" s="41"/>
      <c r="N61" s="41"/>
    </row>
  </sheetData>
  <mergeCells count="22">
    <mergeCell ref="B7:I7"/>
    <mergeCell ref="G12:H12"/>
    <mergeCell ref="G13:H13"/>
    <mergeCell ref="E12:F12"/>
    <mergeCell ref="E11:F11"/>
    <mergeCell ref="E13:F13"/>
    <mergeCell ref="B20:H20"/>
    <mergeCell ref="F21:H21"/>
    <mergeCell ref="L2:P2"/>
    <mergeCell ref="B9:H9"/>
    <mergeCell ref="B2:I2"/>
    <mergeCell ref="B6:C6"/>
    <mergeCell ref="D6:G6"/>
    <mergeCell ref="H6:I6"/>
    <mergeCell ref="G19:H19"/>
    <mergeCell ref="D14:H14"/>
    <mergeCell ref="D19:F19"/>
    <mergeCell ref="O7:P7"/>
    <mergeCell ref="L7:M7"/>
    <mergeCell ref="G10:H10"/>
    <mergeCell ref="E10:F10"/>
    <mergeCell ref="G11:H11"/>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Props1.xml><?xml version="1.0" encoding="utf-8"?>
<ds:datastoreItem xmlns:ds="http://schemas.openxmlformats.org/officeDocument/2006/customXml" ds:itemID="{EDC528DF-1749-48A0-BEE2-608548CB86B1}">
  <ds:schemaRefs>
    <ds:schemaRef ds:uri="http://schemas.microsoft.com/sharepoint/v3/contenttype/forms"/>
  </ds:schemaRefs>
</ds:datastoreItem>
</file>

<file path=customXml/itemProps2.xml><?xml version="1.0" encoding="utf-8"?>
<ds:datastoreItem xmlns:ds="http://schemas.openxmlformats.org/officeDocument/2006/customXml" ds:itemID="{DFB6EEDF-BA86-4512-B85B-E67039E40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8CF79D-171D-4829-843C-FE418F730A27}">
  <ds:schemaRef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http://www.w3.org/XML/1998/namespace"/>
    <ds:schemaRef ds:uri="http://purl.org/dc/elements/1.1/"/>
    <ds:schemaRef ds:uri="71af3243-3dd4-4a8d-8c0d-dd76da1f02a5"/>
    <ds:schemaRef ds:uri="16c05727-aa75-4e4a-9b5f-8a80a116589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Solar Worksheet</vt:lpstr>
      <vt:lpstr>PA Data</vt:lpstr>
      <vt:lpstr>Calculators</vt:lpstr>
      <vt:lpstr>'Solar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Mathias, Christian A.</dc:creator>
  <cp:lastModifiedBy>Castillo, Denise</cp:lastModifiedBy>
  <cp:lastPrinted>2021-08-24T21:25:42Z</cp:lastPrinted>
  <dcterms:created xsi:type="dcterms:W3CDTF">2019-06-20T06:23:19Z</dcterms:created>
  <dcterms:modified xsi:type="dcterms:W3CDTF">2022-03-01T21:24:45Z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